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1\Q3 2021\"/>
    </mc:Choice>
  </mc:AlternateContent>
  <xr:revisionPtr revIDLastSave="0" documentId="13_ncr:1_{3940D36A-4B34-4D7A-A00F-ADA5A4381EE2}" xr6:coauthVersionLast="44" xr6:coauthVersionMax="46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BS!$A$1:$J$79</definedName>
    <definedName name="_xlnm.Print_Area" localSheetId="2">CF_en!$A$1:$J$47</definedName>
    <definedName name="_xlnm.Print_Area" localSheetId="4">'KPIs quarterly'!$A$1:$G$77</definedName>
    <definedName name="_xlnm.Print_Area" localSheetId="0">'P&amp;L'!$A$1:$G$87</definedName>
    <definedName name="_xlnm.Print_Area" localSheetId="3">Segments!$A$1:$J$65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9" i="33" l="1"/>
  <c r="J15" i="33"/>
  <c r="J10" i="34"/>
  <c r="H47" i="26" l="1"/>
  <c r="H38" i="26"/>
  <c r="H11" i="26" l="1"/>
  <c r="H13" i="26"/>
  <c r="J28" i="16" l="1"/>
  <c r="J29" i="16" s="1"/>
  <c r="J26" i="16"/>
  <c r="J58" i="16" l="1"/>
  <c r="J57" i="16"/>
  <c r="J56" i="16"/>
  <c r="J52" i="16"/>
  <c r="J48" i="16"/>
  <c r="J47" i="16"/>
  <c r="J37" i="16"/>
  <c r="J41" i="16" s="1"/>
  <c r="J38" i="16"/>
  <c r="J22" i="16"/>
  <c r="J18" i="16"/>
  <c r="J17" i="16"/>
  <c r="J11" i="16"/>
  <c r="J8" i="16"/>
  <c r="J7" i="16"/>
  <c r="I44" i="3" l="1"/>
  <c r="J44" i="3"/>
  <c r="J40" i="3"/>
  <c r="J30" i="3"/>
  <c r="J19" i="3"/>
  <c r="J79" i="2" l="1"/>
  <c r="J77" i="2"/>
  <c r="J75" i="2"/>
  <c r="J65" i="2"/>
  <c r="J63" i="2"/>
  <c r="J50" i="2"/>
  <c r="J33" i="2"/>
  <c r="J35" i="2" s="1"/>
  <c r="J18" i="2"/>
  <c r="J85" i="22"/>
  <c r="J71" i="22"/>
  <c r="J64" i="22"/>
  <c r="J52" i="22"/>
  <c r="J43" i="22"/>
  <c r="J35" i="22"/>
  <c r="J24" i="22"/>
  <c r="J14" i="22"/>
  <c r="J28" i="22" s="1"/>
  <c r="J47" i="22" l="1"/>
  <c r="J56" i="22" s="1"/>
  <c r="J60" i="22" s="1"/>
  <c r="J66" i="22" s="1"/>
  <c r="J73" i="22"/>
  <c r="J74" i="22" s="1"/>
  <c r="J36" i="22"/>
  <c r="I28" i="16" l="1"/>
  <c r="I29" i="16" s="1"/>
  <c r="I57" i="16" l="1"/>
  <c r="I47" i="16"/>
  <c r="I48" i="16" s="1"/>
  <c r="I38" i="16"/>
  <c r="I41" i="16" s="1"/>
  <c r="I37" i="16"/>
  <c r="I18" i="16"/>
  <c r="I22" i="16" s="1"/>
  <c r="I26" i="16" s="1"/>
  <c r="I17" i="16"/>
  <c r="I11" i="16"/>
  <c r="I8" i="16"/>
  <c r="I7" i="16"/>
  <c r="I52" i="16" l="1"/>
  <c r="I56" i="16" s="1"/>
  <c r="I58" i="16" s="1"/>
  <c r="I40" i="3"/>
  <c r="I30" i="3"/>
  <c r="I19" i="3"/>
  <c r="I75" i="2" l="1"/>
  <c r="I77" i="2" s="1"/>
  <c r="I63" i="2"/>
  <c r="I50" i="2"/>
  <c r="I65" i="2" s="1"/>
  <c r="I79" i="2" s="1"/>
  <c r="I33" i="2"/>
  <c r="I18" i="2"/>
  <c r="I85" i="22"/>
  <c r="I71" i="22"/>
  <c r="I64" i="22"/>
  <c r="I52" i="22"/>
  <c r="I35" i="22"/>
  <c r="I43" i="22" s="1"/>
  <c r="I24" i="22"/>
  <c r="I14" i="22"/>
  <c r="I28" i="22" s="1"/>
  <c r="I36" i="22" l="1"/>
  <c r="I47" i="22"/>
  <c r="I56" i="22" s="1"/>
  <c r="I60" i="22" s="1"/>
  <c r="I66" i="22" s="1"/>
  <c r="I73" i="22"/>
  <c r="I74" i="22" s="1"/>
  <c r="I35" i="2"/>
  <c r="I15" i="33"/>
  <c r="I19" i="33" s="1"/>
  <c r="I10" i="34" l="1"/>
  <c r="D16" i="32" l="1"/>
  <c r="H19" i="3" l="1"/>
  <c r="H15" i="33" l="1"/>
  <c r="H19" i="33" s="1"/>
  <c r="H10" i="34" l="1"/>
  <c r="H48" i="16" l="1"/>
  <c r="H52" i="16" s="1"/>
  <c r="H56" i="16" s="1"/>
  <c r="H58" i="16" s="1"/>
  <c r="H41" i="16"/>
  <c r="H18" i="16"/>
  <c r="H11" i="16"/>
  <c r="H75" i="2" l="1"/>
  <c r="H85" i="22"/>
  <c r="H71" i="22"/>
  <c r="H64" i="22"/>
  <c r="H35" i="22"/>
  <c r="H24" i="22"/>
  <c r="H28" i="22" s="1"/>
  <c r="H14" i="22"/>
  <c r="H73" i="22" l="1"/>
  <c r="H74" i="22" s="1"/>
  <c r="H36" i="22"/>
  <c r="H43" i="22"/>
  <c r="H47" i="22" s="1"/>
  <c r="H52" i="22" l="1"/>
  <c r="H56" i="22" s="1"/>
  <c r="H16" i="32" l="1"/>
  <c r="G16" i="32"/>
  <c r="F16" i="32"/>
  <c r="E16" i="32"/>
  <c r="E23" i="32"/>
  <c r="F23" i="32"/>
  <c r="G23" i="32"/>
  <c r="H23" i="32"/>
  <c r="D23" i="32"/>
  <c r="H22" i="16" l="1"/>
  <c r="H26" i="16" s="1"/>
  <c r="H29" i="16" s="1"/>
  <c r="H44" i="3"/>
  <c r="H40" i="3"/>
  <c r="H30" i="3"/>
  <c r="H77" i="2"/>
  <c r="H63" i="2"/>
  <c r="H50" i="2"/>
  <c r="H33" i="2"/>
  <c r="H18" i="2"/>
  <c r="H65" i="2" l="1"/>
  <c r="H79" i="2" s="1"/>
  <c r="H35" i="2"/>
  <c r="G15" i="33"/>
  <c r="G19" i="33" s="1"/>
  <c r="F15" i="33"/>
  <c r="F19" i="33" s="1"/>
  <c r="E15" i="33"/>
  <c r="E19" i="33" s="1"/>
  <c r="D15" i="33"/>
  <c r="D19" i="33" s="1"/>
  <c r="G48" i="16" l="1"/>
  <c r="G41" i="16"/>
  <c r="G18" i="16"/>
  <c r="G22" i="16" s="1"/>
  <c r="G26" i="16" s="1"/>
  <c r="G29" i="16" s="1"/>
  <c r="G11" i="16"/>
  <c r="G52" i="16" l="1"/>
  <c r="G56" i="16" s="1"/>
  <c r="G58" i="16" s="1"/>
  <c r="G18" i="2" l="1"/>
  <c r="E47" i="26" l="1"/>
  <c r="G75" i="2" l="1"/>
  <c r="G77" i="2" s="1"/>
  <c r="G63" i="2"/>
  <c r="G50" i="2"/>
  <c r="G33" i="2"/>
  <c r="G85" i="22"/>
  <c r="G71" i="22"/>
  <c r="G64" i="22"/>
  <c r="G66" i="22" s="1"/>
  <c r="G35" i="22"/>
  <c r="G43" i="22" s="1"/>
  <c r="G24" i="22"/>
  <c r="G14" i="22"/>
  <c r="G28" i="22" l="1"/>
  <c r="G36" i="22" s="1"/>
  <c r="G35" i="2"/>
  <c r="G65" i="2"/>
  <c r="G79" i="2" s="1"/>
  <c r="G47" i="22" l="1"/>
  <c r="G56" i="22" s="1"/>
  <c r="G73" i="22"/>
  <c r="G74" i="22" s="1"/>
  <c r="D47" i="26" l="1"/>
  <c r="D13" i="26" l="1"/>
  <c r="F38" i="16" l="1"/>
  <c r="F57" i="16"/>
  <c r="F48" i="16"/>
  <c r="F37" i="16"/>
  <c r="F41" i="16" l="1"/>
  <c r="F52" i="16" s="1"/>
  <c r="F56" i="16" s="1"/>
  <c r="F58" i="16" s="1"/>
  <c r="F18" i="16"/>
  <c r="F8" i="16"/>
  <c r="F11" i="16" s="1"/>
  <c r="F7" i="16"/>
  <c r="F22" i="16" l="1"/>
  <c r="F26" i="16" s="1"/>
  <c r="F29" i="16" s="1"/>
  <c r="F75" i="2" l="1"/>
  <c r="F77" i="2" s="1"/>
  <c r="F63" i="2"/>
  <c r="F50" i="2"/>
  <c r="F33" i="2"/>
  <c r="F18" i="2"/>
  <c r="F85" i="22"/>
  <c r="F71" i="22"/>
  <c r="F64" i="22"/>
  <c r="F66" i="22" s="1"/>
  <c r="F35" i="22"/>
  <c r="F43" i="22" s="1"/>
  <c r="F24" i="22"/>
  <c r="F14" i="22"/>
  <c r="F28" i="22" l="1"/>
  <c r="F36" i="22" s="1"/>
  <c r="F35" i="2"/>
  <c r="F65" i="2"/>
  <c r="F79" i="2" s="1"/>
  <c r="F73" i="22" l="1"/>
  <c r="F74" i="22" s="1"/>
  <c r="F47" i="22"/>
  <c r="F56" i="22" s="1"/>
  <c r="E57" i="16" l="1"/>
  <c r="E48" i="16"/>
  <c r="E38" i="16"/>
  <c r="E37" i="16"/>
  <c r="E41" i="16" s="1"/>
  <c r="E28" i="16"/>
  <c r="E18" i="16"/>
  <c r="E8" i="16"/>
  <c r="E7" i="16"/>
  <c r="E11" i="16" l="1"/>
  <c r="E52" i="16"/>
  <c r="E56" i="16" s="1"/>
  <c r="E58" i="16" s="1"/>
  <c r="E22" i="16"/>
  <c r="E26" i="16" s="1"/>
  <c r="E75" i="2"/>
  <c r="E77" i="2" s="1"/>
  <c r="E63" i="2"/>
  <c r="E29" i="16" l="1"/>
  <c r="E50" i="2"/>
  <c r="E65" i="2" s="1"/>
  <c r="E79" i="2" s="1"/>
  <c r="E33" i="2"/>
  <c r="E18" i="2"/>
  <c r="E35" i="2" l="1"/>
  <c r="E85" i="22"/>
  <c r="E71" i="22"/>
  <c r="E64" i="22"/>
  <c r="E66" i="22" s="1"/>
  <c r="E35" i="22"/>
  <c r="E43" i="22" s="1"/>
  <c r="E24" i="22"/>
  <c r="E14" i="22"/>
  <c r="E28" i="22" l="1"/>
  <c r="E47" i="22" s="1"/>
  <c r="E56" i="22" s="1"/>
  <c r="E73" i="22" l="1"/>
  <c r="E74" i="22" s="1"/>
  <c r="E36" i="22"/>
  <c r="D57" i="16" l="1"/>
  <c r="D48" i="16"/>
  <c r="D38" i="16"/>
  <c r="D37" i="16"/>
  <c r="D41" i="16" s="1"/>
  <c r="D28" i="16"/>
  <c r="D18" i="16"/>
  <c r="D8" i="16"/>
  <c r="D11" i="16" s="1"/>
  <c r="D22" i="16" s="1"/>
  <c r="D26" i="16" s="1"/>
  <c r="D29" i="16" s="1"/>
  <c r="D52" i="16" l="1"/>
  <c r="D56" i="16" s="1"/>
  <c r="D58" i="16" s="1"/>
  <c r="D85" i="22" l="1"/>
  <c r="D71" i="22"/>
  <c r="D64" i="22"/>
  <c r="D66" i="22" s="1"/>
  <c r="D35" i="22"/>
  <c r="D43" i="22" s="1"/>
  <c r="D24" i="22"/>
  <c r="D14" i="22"/>
  <c r="D75" i="2"/>
  <c r="D77" i="2" s="1"/>
  <c r="D63" i="2"/>
  <c r="D50" i="2"/>
  <c r="D33" i="2"/>
  <c r="D18" i="2"/>
  <c r="D35" i="2" l="1"/>
  <c r="D65" i="2"/>
  <c r="D79" i="2" s="1"/>
  <c r="D28" i="22"/>
  <c r="D73" i="22" l="1"/>
  <c r="D74" i="22" s="1"/>
  <c r="D36" i="22"/>
  <c r="D47" i="22"/>
  <c r="D56" i="22" s="1"/>
</calcChain>
</file>

<file path=xl/sharedStrings.xml><?xml version="1.0" encoding="utf-8"?>
<sst xmlns="http://schemas.openxmlformats.org/spreadsheetml/2006/main" count="406" uniqueCount="260">
  <si>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</si>
  <si>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</si>
  <si>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</si>
  <si>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</si>
  <si>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</si>
  <si>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</si>
  <si>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</si>
  <si>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</si>
  <si>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</si>
  <si>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</si>
  <si>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</si>
  <si>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</si>
  <si>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</si>
  <si>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</si>
  <si>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</si>
  <si>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</si>
  <si>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</si>
  <si>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</si>
  <si>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</si>
  <si>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</si>
  <si>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</si>
  <si>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</si>
  <si>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</si>
  <si>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</si>
  <si>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</si>
  <si>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</si>
  <si>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</si>
  <si>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</si>
  <si>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</si>
  <si>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</si>
  <si>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</si>
  <si>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</si>
  <si>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</si>
  <si>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</si>
  <si>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</si>
  <si>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</si>
  <si>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</si>
  <si>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</si>
  <si>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</si>
  <si>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</si>
  <si>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</si>
  <si>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</si>
  <si>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</si>
  <si>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</si>
  <si>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</si>
  <si>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</si>
  <si>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</si>
  <si>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</si>
  <si>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</si>
  <si>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</si>
  <si>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</si>
  <si>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</si>
  <si>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</si>
  <si>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</si>
  <si>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Net cash generated from operating activities</t>
  </si>
  <si>
    <t>Cashflows from investing activities</t>
  </si>
  <si>
    <t>Cash acquired through business combinations</t>
  </si>
  <si>
    <t>Proceeds from disposal of property, plant and equipment (PPE) and intangible assets</t>
  </si>
  <si>
    <t>Cashflows from financing activities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</si>
  <si>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</si>
  <si>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</si>
  <si>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</si>
  <si>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</si>
  <si>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</si>
  <si>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</si>
  <si>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</si>
  <si>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</si>
  <si>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</si>
  <si>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</si>
  <si>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</si>
  <si>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</si>
  <si>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</si>
  <si>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</si>
  <si>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</si>
  <si>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</si>
  <si>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</si>
  <si>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</si>
  <si>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</si>
  <si>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</si>
  <si>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</si>
  <si>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</si>
  <si>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</si>
  <si>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</si>
  <si>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</si>
  <si>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</si>
  <si>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</si>
  <si>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</si>
  <si>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</si>
  <si>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</si>
  <si>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</si>
  <si>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</si>
  <si>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</si>
  <si>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</si>
  <si>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</si>
  <si>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</si>
  <si>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</si>
  <si>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</si>
  <si>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</si>
  <si>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</si>
  <si>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</si>
  <si>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</si>
  <si>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</si>
  <si>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</si>
  <si>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</si>
  <si>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</si>
  <si>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</si>
  <si>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Direct cost</t>
  </si>
  <si>
    <t>Other operating expenses (net)</t>
  </si>
  <si>
    <t>Blended MOU (outgoing)</t>
  </si>
  <si>
    <t>Number of mobile broadband subscriptions</t>
  </si>
  <si>
    <t>Mar 31</t>
  </si>
  <si>
    <t>Voice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</si>
  <si>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</si>
  <si>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</si>
  <si>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</si>
  <si>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</si>
  <si>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</si>
  <si>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</si>
  <si>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</si>
  <si>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</si>
  <si>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</si>
  <si>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</si>
  <si>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</si>
  <si>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</si>
  <si>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</si>
  <si>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</si>
  <si>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</si>
  <si>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</si>
  <si>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</si>
  <si>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</si>
  <si>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</si>
  <si>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</si>
  <si>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</si>
  <si>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</si>
  <si>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</si>
  <si>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</si>
  <si>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</si>
  <si>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</si>
  <si>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</si>
  <si>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</si>
  <si>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</si>
  <si>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</si>
  <si>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</si>
  <si>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</si>
  <si>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</si>
  <si>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</si>
  <si>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</si>
  <si>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</si>
  <si>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</si>
  <si>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</si>
  <si>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</si>
  <si>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</si>
  <si>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</si>
  <si>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</si>
  <si>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</si>
  <si>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</si>
  <si>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</si>
  <si>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</si>
  <si>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</si>
  <si>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</si>
  <si>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</si>
  <si>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</si>
  <si>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</si>
  <si>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</si>
  <si>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</si>
  <si>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>Share of associates’ and joint ventures’ result</t>
  </si>
  <si>
    <t>Voice retail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</si>
  <si>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</si>
  <si>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</si>
  <si>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</si>
  <si>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</si>
  <si>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EBITDA margin</t>
  </si>
  <si>
    <t>Other non current financial assets</t>
  </si>
  <si>
    <t>Lease liabilities</t>
  </si>
  <si>
    <t>Right-of-use assets</t>
  </si>
  <si>
    <t>NORTH MACEDONIA</t>
  </si>
  <si>
    <t>Q1 2020</t>
  </si>
  <si>
    <t>M2M</t>
  </si>
  <si>
    <t>Number of SIMs</t>
  </si>
  <si>
    <t>EBITDA after lease</t>
  </si>
  <si>
    <t>Q2 2020</t>
  </si>
  <si>
    <t>Q3 2020</t>
  </si>
  <si>
    <t>n.a</t>
  </si>
  <si>
    <r>
      <rPr>
        <vertAlign val="superscript"/>
        <sz val="10"/>
        <rFont val="TeleNeo Office"/>
        <family val="2"/>
        <charset val="238"/>
      </rPr>
      <t xml:space="preserve">(1) </t>
    </r>
    <r>
      <rPr>
        <sz val="10"/>
        <rFont val="TeleNeo Office"/>
        <family val="2"/>
        <charset val="238"/>
      </rPr>
      <t>Data is based on NMIAH reports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</si>
  <si>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</si>
  <si>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Based on active RPC</t>
    </r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</si>
  <si>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</si>
  <si>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Blended retail broadband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</si>
  <si>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Blended TV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</si>
  <si>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(2)</t>
    </r>
  </si>
  <si>
    <t>Q4 2020</t>
  </si>
  <si>
    <t>Bonds</t>
  </si>
  <si>
    <t>Contract liabilities</t>
  </si>
  <si>
    <t>Contract liabilites</t>
  </si>
  <si>
    <t>Proceeds from bonds</t>
  </si>
  <si>
    <t>Other assets</t>
  </si>
  <si>
    <t>Contract assets</t>
  </si>
  <si>
    <t>Trade receivables over one year</t>
  </si>
  <si>
    <t>Trade receivables</t>
  </si>
  <si>
    <t>Income tax paid</t>
  </si>
  <si>
    <t>Other non-cash items</t>
  </si>
  <si>
    <t>Payments for / Proceeds from other financial assets - net</t>
  </si>
  <si>
    <t>Proceeds from disposal of subsidiaries and business units</t>
  </si>
  <si>
    <t>Dividends paid to Owners of the parent and Non-controlling interest</t>
  </si>
  <si>
    <t>Exchange differences on cash and cash equivalents</t>
  </si>
  <si>
    <r>
      <t xml:space="preserve">Market share based on SIMs generating voice traffic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</si>
  <si>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based on SIMs generating data traffic </t>
    </r>
    <r>
      <rPr>
        <vertAlign val="superscript"/>
        <sz val="10"/>
        <rFont val="TeleNeo Office"/>
        <family val="2"/>
        <charset val="238"/>
      </rPr>
      <t>(1)</t>
    </r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</si>
  <si>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</si>
  <si>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</si>
  <si>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</si>
  <si>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</si>
  <si>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</si>
  <si>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</si>
  <si>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</si>
  <si>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</si>
  <si>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</si>
  <si>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</si>
  <si>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</si>
  <si>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</si>
  <si>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 xml:space="preserve">Repayment of lease and other financial liabilities </t>
  </si>
  <si>
    <t>Free cash flow</t>
  </si>
  <si>
    <t>IFRS 16 related D&amp;A</t>
  </si>
  <si>
    <t>IFRS 16 related Interest</t>
  </si>
  <si>
    <t xml:space="preserve">   Interest income  </t>
  </si>
  <si>
    <t xml:space="preserve">   Interest expense  </t>
  </si>
  <si>
    <t xml:space="preserve">   Other finance expense - net  </t>
  </si>
  <si>
    <t xml:space="preserve">Exchange differences on translating foreign operations  </t>
  </si>
  <si>
    <t xml:space="preserve">Revaluation of financial assets at FV OCI  </t>
  </si>
  <si>
    <t xml:space="preserve">Other comprehensive income for the year, net of tax </t>
  </si>
  <si>
    <t xml:space="preserve">Total comprehensive income for the year  </t>
  </si>
  <si>
    <t>Proceeds from loans and other borrowings -net</t>
  </si>
  <si>
    <t>Repayment of loans and other borrowings -net</t>
  </si>
  <si>
    <t>Payments for property plant and equipment (PPE) and intangible assets</t>
  </si>
  <si>
    <t>Payments for subsidiaries and business units</t>
  </si>
  <si>
    <t>Segment Capex AL excluding spectrum licences</t>
  </si>
  <si>
    <t>Payments for PPE and intangible assets</t>
  </si>
  <si>
    <t>Spectrum Payments</t>
  </si>
  <si>
    <t>Payments for PPE and intangible assets excl. spectrum payments</t>
  </si>
  <si>
    <t>+/- Cash adjustements</t>
  </si>
  <si>
    <t>Capex AL excl. Spectrum</t>
  </si>
  <si>
    <t>ROU Capex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</si>
  <si>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</si>
  <si>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</si>
  <si>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</si>
  <si>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</si>
  <si>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</si>
  <si>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</si>
  <si>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</si>
  <si>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Q1 2021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</si>
  <si>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</si>
  <si>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</si>
  <si>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</si>
  <si>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values changed due to re-presentation</t>
  </si>
  <si>
    <t>Broadband retail</t>
  </si>
  <si>
    <t>Q2 2021</t>
  </si>
  <si>
    <t>Q3 2021</t>
  </si>
  <si>
    <t>Q4 2021</t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</si>
  <si>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(2) (3)</t>
    </r>
  </si>
  <si>
    <t>-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</si>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</sst>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49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10"/>
      <color theme="3" tint="0.39997558519241921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E20074"/>
      </top>
      <bottom style="thin">
        <color theme="0" tint="-4.9989318521683403E-2"/>
      </bottom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0" applyNumberFormat="0" applyAlignment="0" applyProtection="0"/>
    <xf numFmtId="0" fontId="24" fillId="26" borderId="21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0" applyNumberFormat="0" applyAlignment="0" applyProtection="0"/>
    <xf numFmtId="0" fontId="31" fillId="0" borderId="26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0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2" applyNumberFormat="0" applyFill="0" applyAlignment="0" applyProtection="0"/>
    <xf numFmtId="0" fontId="52" fillId="0" borderId="30" applyNumberFormat="0" applyFill="0" applyAlignment="0" applyProtection="0"/>
    <xf numFmtId="0" fontId="53" fillId="0" borderId="31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2">
      <alignment vertical="center"/>
    </xf>
    <xf numFmtId="38" fontId="13" fillId="0" borderId="1">
      <alignment vertical="center"/>
    </xf>
    <xf numFmtId="38" fontId="13" fillId="0" borderId="32">
      <alignment vertical="center"/>
    </xf>
    <xf numFmtId="0" fontId="54" fillId="69" borderId="21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3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3" applyNumberFormat="0" applyAlignment="0" applyProtection="0"/>
    <xf numFmtId="0" fontId="46" fillId="0" borderId="34">
      <alignment horizontal="left" vertical="center"/>
    </xf>
    <xf numFmtId="0" fontId="15" fillId="0" borderId="3">
      <alignment horizontal="left" vertical="center"/>
    </xf>
    <xf numFmtId="0" fontId="46" fillId="0" borderId="34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6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5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8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5" applyNumberFormat="0" applyProtection="0">
      <alignment vertical="center"/>
    </xf>
    <xf numFmtId="4" fontId="67" fillId="2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68" fillId="18" borderId="37" applyNumberFormat="0" applyProtection="0">
      <alignment horizontal="left" vertical="top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78" borderId="39" applyNumberFormat="0">
      <protection locked="0"/>
    </xf>
    <xf numFmtId="0" fontId="66" fillId="23" borderId="40" applyBorder="0"/>
    <xf numFmtId="4" fontId="38" fillId="11" borderId="37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7" applyNumberFormat="0" applyProtection="0">
      <alignment horizontal="left" vertical="center" indent="1"/>
    </xf>
    <xf numFmtId="0" fontId="38" fillId="11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67" fillId="4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8" fillId="86" borderId="37" applyNumberFormat="0" applyProtection="0">
      <alignment horizontal="left" vertical="top" indent="1"/>
    </xf>
    <xf numFmtId="4" fontId="69" fillId="89" borderId="38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29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29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29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4" fillId="80" borderId="0"/>
    <xf numFmtId="0" fontId="44" fillId="80" borderId="0"/>
    <xf numFmtId="0" fontId="14" fillId="23" borderId="37" applyNumberFormat="0" applyProtection="0">
      <alignment horizontal="left" vertical="top" indent="1"/>
    </xf>
    <xf numFmtId="0" fontId="14" fillId="86" borderId="37" applyNumberFormat="0" applyProtection="0">
      <alignment horizontal="left" vertical="top" indent="1"/>
    </xf>
    <xf numFmtId="0" fontId="14" fillId="44" borderId="37" applyNumberFormat="0" applyProtection="0">
      <alignment horizontal="left" vertical="top" indent="1"/>
    </xf>
    <xf numFmtId="0" fontId="14" fillId="87" borderId="37" applyNumberFormat="0" applyProtection="0">
      <alignment horizontal="left" vertical="top" indent="1"/>
    </xf>
    <xf numFmtId="0" fontId="14" fillId="78" borderId="39" applyNumberFormat="0">
      <protection locked="0"/>
    </xf>
    <xf numFmtId="0" fontId="44" fillId="80" borderId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39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29" applyNumberFormat="0" applyProtection="0">
      <alignment vertical="center"/>
    </xf>
    <xf numFmtId="4" fontId="14" fillId="18" borderId="29" applyNumberFormat="0" applyProtection="0">
      <alignment vertical="center"/>
    </xf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2" fillId="30" borderId="25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7" fillId="42" borderId="25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7" fillId="43" borderId="25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7" fillId="2" borderId="25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87" borderId="37" applyNumberFormat="0" applyProtection="0">
      <alignment horizontal="left" vertical="top" indent="1"/>
    </xf>
    <xf numFmtId="0" fontId="44" fillId="87" borderId="37" applyNumberFormat="0" applyProtection="0">
      <alignment horizontal="left" vertical="top" indent="1"/>
    </xf>
    <xf numFmtId="0" fontId="7" fillId="29" borderId="25" applyNumberFormat="0" applyProtection="0">
      <alignment horizontal="left" vertical="center" indent="1"/>
    </xf>
    <xf numFmtId="0" fontId="7" fillId="0" borderId="0"/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14" fillId="0" borderId="29" applyNumberFormat="0" applyProtection="0">
      <alignment horizontal="right" vertical="center"/>
    </xf>
    <xf numFmtId="4" fontId="14" fillId="0" borderId="29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0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0" applyNumberFormat="0" applyAlignment="0" applyProtection="0"/>
    <xf numFmtId="0" fontId="76" fillId="79" borderId="20" applyNumberFormat="0" applyAlignment="0" applyProtection="0"/>
    <xf numFmtId="189" fontId="99" fillId="0" borderId="0" applyFill="0" applyBorder="0" applyProtection="0"/>
    <xf numFmtId="0" fontId="100" fillId="19" borderId="21" applyNumberFormat="0" applyAlignment="0" applyProtection="0"/>
    <xf numFmtId="0" fontId="54" fillId="69" borderId="21" applyNumberFormat="0" applyAlignment="0" applyProtection="0"/>
    <xf numFmtId="0" fontId="24" fillId="132" borderId="47" applyNumberFormat="0" applyAlignment="0" applyProtection="0"/>
    <xf numFmtId="0" fontId="78" fillId="0" borderId="0" applyNumberFormat="0" applyFill="0" applyBorder="0" applyAlignment="0" applyProtection="0"/>
    <xf numFmtId="0" fontId="79" fillId="0" borderId="48" applyNumberFormat="0" applyFill="0" applyAlignment="0" applyProtection="0"/>
    <xf numFmtId="0" fontId="80" fillId="0" borderId="30" applyNumberFormat="0" applyFill="0" applyAlignment="0" applyProtection="0"/>
    <xf numFmtId="0" fontId="81" fillId="0" borderId="49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1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0" applyNumberFormat="0" applyFill="0" applyAlignment="0" applyProtection="0"/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6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5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6" applyNumberFormat="0" applyFont="0" applyAlignment="0" applyProtection="0"/>
    <xf numFmtId="0" fontId="110" fillId="0" borderId="0"/>
    <xf numFmtId="0" fontId="59" fillId="0" borderId="53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4">
      <alignment horizontal="center"/>
    </xf>
    <xf numFmtId="0" fontId="7" fillId="0" borderId="54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5" applyNumberFormat="0" applyProtection="0">
      <alignment vertical="center"/>
    </xf>
    <xf numFmtId="4" fontId="12" fillId="28" borderId="25" applyNumberFormat="0" applyProtection="0">
      <alignment vertical="center"/>
    </xf>
    <xf numFmtId="0" fontId="82" fillId="50" borderId="25" applyNumberFormat="0" applyProtection="0">
      <alignment vertical="center"/>
    </xf>
    <xf numFmtId="0" fontId="37" fillId="50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37" fillId="50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7" fillId="81" borderId="25" applyNumberFormat="0" applyProtection="0">
      <alignment horizontal="right" vertical="center"/>
    </xf>
    <xf numFmtId="0" fontId="37" fillId="46" borderId="25" applyNumberFormat="0" applyProtection="0">
      <alignment horizontal="right" vertical="center"/>
    </xf>
    <xf numFmtId="0" fontId="37" fillId="73" borderId="25" applyNumberFormat="0" applyProtection="0">
      <alignment horizontal="right" vertical="center"/>
    </xf>
    <xf numFmtId="0" fontId="37" fillId="119" borderId="25" applyNumberFormat="0" applyProtection="0">
      <alignment horizontal="right" vertical="center"/>
    </xf>
    <xf numFmtId="0" fontId="37" fillId="124" borderId="25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5" applyNumberFormat="0" applyProtection="0">
      <alignment horizontal="right" vertical="center"/>
    </xf>
    <xf numFmtId="0" fontId="37" fillId="74" borderId="25" applyNumberFormat="0" applyProtection="0">
      <alignment horizontal="right" vertical="center"/>
    </xf>
    <xf numFmtId="0" fontId="37" fillId="139" borderId="25" applyNumberFormat="0" applyProtection="0">
      <alignment horizontal="right" vertical="center"/>
    </xf>
    <xf numFmtId="0" fontId="37" fillId="118" borderId="25" applyNumberFormat="0" applyProtection="0">
      <alignment horizontal="right" vertical="center"/>
    </xf>
    <xf numFmtId="0" fontId="83" fillId="140" borderId="25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0" fontId="37" fillId="141" borderId="5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0" fontId="37" fillId="142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5" fillId="0" borderId="0"/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18" fillId="0" borderId="0"/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5" fillId="0" borderId="0"/>
    <xf numFmtId="0" fontId="7" fillId="110" borderId="25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5" applyNumberFormat="0" applyProtection="0">
      <alignment vertical="center"/>
    </xf>
    <xf numFmtId="0" fontId="82" fillId="47" borderId="25" applyNumberFormat="0" applyProtection="0">
      <alignment vertical="center"/>
    </xf>
    <xf numFmtId="0" fontId="37" fillId="47" borderId="25" applyNumberFormat="0" applyProtection="0">
      <alignment horizontal="left" vertical="center" indent="1"/>
    </xf>
    <xf numFmtId="0" fontId="37" fillId="47" borderId="25" applyNumberFormat="0" applyProtection="0">
      <alignment horizontal="left" vertical="center" indent="1"/>
    </xf>
    <xf numFmtId="0" fontId="37" fillId="141" borderId="25" applyNumberFormat="0" applyProtection="0">
      <alignment horizontal="right" vertical="center"/>
    </xf>
    <xf numFmtId="0" fontId="37" fillId="141" borderId="25" applyNumberFormat="0" applyProtection="0">
      <alignment horizontal="right" vertical="center"/>
    </xf>
    <xf numFmtId="0" fontId="82" fillId="141" borderId="25" applyNumberFormat="0" applyProtection="0">
      <alignment horizontal="right" vertical="center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84" fillId="141" borderId="25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0" applyNumberFormat="0" applyAlignment="0" applyProtection="0"/>
    <xf numFmtId="0" fontId="65" fillId="49" borderId="20" applyNumberFormat="0" applyAlignment="0" applyProtection="0"/>
    <xf numFmtId="0" fontId="76" fillId="79" borderId="20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6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77" fillId="116" borderId="36" applyNumberFormat="0" applyFont="0" applyAlignment="0" applyProtection="0"/>
    <xf numFmtId="0" fontId="128" fillId="78" borderId="57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4" fillId="0" borderId="0"/>
    <xf numFmtId="0" fontId="14" fillId="87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14" fillId="87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8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4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1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29" applyNumberFormat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5" applyNumberFormat="0" applyAlignment="0" applyProtection="0"/>
    <xf numFmtId="0" fontId="73" fillId="67" borderId="29" applyNumberFormat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6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3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0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29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2" applyNumberFormat="0" applyFill="0" applyAlignment="0" applyProtection="0"/>
    <xf numFmtId="0" fontId="42" fillId="0" borderId="45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29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29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29" applyNumberFormat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6" fillId="0" borderId="44" applyNumberFormat="0" applyFill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4" fillId="66" borderId="29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5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2" fillId="0" borderId="45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8" applyNumberFormat="0" applyProtection="0">
      <alignment horizontal="left" vertical="center" indent="1"/>
    </xf>
    <xf numFmtId="0" fontId="45" fillId="0" borderId="0"/>
    <xf numFmtId="4" fontId="19" fillId="23" borderId="38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8" applyNumberFormat="0" applyProtection="0">
      <alignment horizontal="left" vertical="center" indent="1"/>
    </xf>
    <xf numFmtId="0" fontId="45" fillId="0" borderId="0"/>
    <xf numFmtId="4" fontId="14" fillId="86" borderId="38" applyNumberFormat="0" applyProtection="0">
      <alignment horizontal="left" vertical="center" indent="1"/>
    </xf>
    <xf numFmtId="0" fontId="14" fillId="23" borderId="37" applyNumberFormat="0" applyProtection="0">
      <alignment horizontal="left" vertical="top" indent="1"/>
    </xf>
    <xf numFmtId="0" fontId="45" fillId="0" borderId="0"/>
    <xf numFmtId="0" fontId="14" fillId="86" borderId="37" applyNumberFormat="0" applyProtection="0">
      <alignment horizontal="left" vertical="top" indent="1"/>
    </xf>
    <xf numFmtId="0" fontId="45" fillId="0" borderId="0"/>
    <xf numFmtId="0" fontId="14" fillId="44" borderId="37" applyNumberFormat="0" applyProtection="0">
      <alignment horizontal="left" vertical="top" indent="1"/>
    </xf>
    <xf numFmtId="0" fontId="45" fillId="0" borderId="0"/>
    <xf numFmtId="0" fontId="14" fillId="87" borderId="37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8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29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84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5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169" fontId="131" fillId="0" borderId="69" xfId="53" applyNumberFormat="1" applyFont="1" applyFill="1" applyBorder="1" applyAlignment="1">
      <alignment horizontal="right" vertical="center"/>
    </xf>
    <xf numFmtId="0" fontId="129" fillId="0" borderId="9" xfId="0" applyFont="1" applyBorder="1"/>
    <xf numFmtId="0" fontId="130" fillId="5" borderId="14" xfId="32" applyFont="1" applyFill="1" applyBorder="1" applyAlignment="1">
      <alignment horizontal="left" vertical="center"/>
    </xf>
    <xf numFmtId="37" fontId="130" fillId="5" borderId="14" xfId="32" applyNumberFormat="1" applyFont="1" applyFill="1" applyBorder="1" applyAlignment="1">
      <alignment horizontal="left" vertical="center"/>
    </xf>
    <xf numFmtId="0" fontId="129" fillId="5" borderId="14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30" fillId="9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5" xfId="32" applyFont="1" applyFill="1" applyBorder="1" applyAlignment="1">
      <alignment vertical="center"/>
    </xf>
    <xf numFmtId="0" fontId="129" fillId="5" borderId="65" xfId="0" applyFont="1" applyFill="1" applyBorder="1" applyAlignment="1">
      <alignment vertical="center"/>
    </xf>
    <xf numFmtId="37" fontId="129" fillId="5" borderId="65" xfId="32" applyNumberFormat="1" applyFont="1" applyFill="1" applyBorder="1" applyAlignment="1">
      <alignment horizontal="left"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29" fillId="0" borderId="0" xfId="0" applyNumberFormat="1" applyFont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4" xfId="0" applyNumberFormat="1" applyFont="1" applyFill="1" applyBorder="1" applyAlignment="1">
      <alignment vertical="center"/>
    </xf>
    <xf numFmtId="169" fontId="131" fillId="0" borderId="68" xfId="53" applyNumberFormat="1" applyFont="1" applyFill="1" applyBorder="1" applyAlignment="1">
      <alignment horizontal="right" vertical="center"/>
    </xf>
    <xf numFmtId="169" fontId="129" fillId="0" borderId="15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/>
    <xf numFmtId="169" fontId="131" fillId="0" borderId="69" xfId="53" applyNumberFormat="1" applyFont="1" applyFill="1" applyBorder="1"/>
    <xf numFmtId="37" fontId="132" fillId="9" borderId="65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37" fontId="132" fillId="0" borderId="0" xfId="0" applyNumberFormat="1" applyFont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37" fontId="131" fillId="5" borderId="64" xfId="53" applyNumberFormat="1" applyFont="1" applyFill="1" applyBorder="1"/>
    <xf numFmtId="169" fontId="129" fillId="0" borderId="15" xfId="53" applyNumberFormat="1" applyFont="1" applyFill="1" applyBorder="1"/>
    <xf numFmtId="37" fontId="129" fillId="9" borderId="6" xfId="32" applyNumberFormat="1" applyFont="1" applyFill="1" applyBorder="1" applyAlignment="1">
      <alignment horizontal="left" vertical="center"/>
    </xf>
    <xf numFmtId="0" fontId="129" fillId="9" borderId="6" xfId="32" applyFont="1" applyFill="1" applyBorder="1" applyAlignment="1">
      <alignment vertical="center"/>
    </xf>
    <xf numFmtId="169" fontId="129" fillId="9" borderId="70" xfId="32" applyNumberFormat="1" applyFont="1" applyFill="1" applyBorder="1" applyAlignment="1">
      <alignment horizontal="right" vertical="center"/>
    </xf>
    <xf numFmtId="169" fontId="129" fillId="9" borderId="11" xfId="32" applyNumberFormat="1" applyFont="1" applyFill="1" applyBorder="1" applyAlignment="1">
      <alignment horizontal="right" vertical="center"/>
    </xf>
    <xf numFmtId="169" fontId="133" fillId="0" borderId="15" xfId="0" applyNumberFormat="1" applyFont="1" applyFill="1" applyBorder="1" applyAlignment="1">
      <alignment horizontal="right" vertical="center"/>
    </xf>
    <xf numFmtId="0" fontId="130" fillId="7" borderId="65" xfId="0" applyFont="1" applyFill="1" applyBorder="1"/>
    <xf numFmtId="169" fontId="130" fillId="7" borderId="69" xfId="0" applyNumberFormat="1" applyFont="1" applyFill="1" applyBorder="1" applyAlignment="1">
      <alignment horizontal="right" vertical="center"/>
    </xf>
    <xf numFmtId="169" fontId="130" fillId="7" borderId="13" xfId="0" applyNumberFormat="1" applyFont="1" applyFill="1" applyBorder="1" applyAlignment="1">
      <alignment horizontal="right" vertical="center"/>
    </xf>
    <xf numFmtId="0" fontId="129" fillId="0" borderId="0" xfId="32" applyFont="1" applyAlignment="1">
      <alignment vertical="center" wrapText="1"/>
    </xf>
    <xf numFmtId="37" fontId="129" fillId="0" borderId="0" xfId="53" applyNumberFormat="1" applyFont="1"/>
    <xf numFmtId="171" fontId="131" fillId="0" borderId="0" xfId="53" applyNumberFormat="1" applyFont="1"/>
    <xf numFmtId="197" fontId="129" fillId="0" borderId="15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169" fontId="129" fillId="0" borderId="0" xfId="0" applyNumberFormat="1" applyFont="1" applyAlignment="1">
      <alignment horizontal="right" vertical="center"/>
    </xf>
    <xf numFmtId="169" fontId="129" fillId="0" borderId="0" xfId="32" applyNumberFormat="1" applyFont="1" applyAlignment="1">
      <alignment horizontal="right" vertical="center"/>
    </xf>
    <xf numFmtId="37" fontId="130" fillId="7" borderId="76" xfId="35" applyNumberFormat="1" applyFont="1" applyFill="1" applyBorder="1" applyAlignment="1">
      <alignment horizontal="left" vertical="center"/>
    </xf>
    <xf numFmtId="0" fontId="130" fillId="7" borderId="76" xfId="32" applyFont="1" applyFill="1" applyBorder="1" applyAlignment="1">
      <alignment vertical="center"/>
    </xf>
    <xf numFmtId="0" fontId="130" fillId="7" borderId="77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5" xfId="32" applyFont="1" applyFill="1" applyBorder="1" applyAlignment="1">
      <alignment vertical="center"/>
    </xf>
    <xf numFmtId="37" fontId="130" fillId="7" borderId="74" xfId="38" applyNumberFormat="1" applyFont="1" applyFill="1" applyBorder="1" applyAlignment="1">
      <alignment horizontal="center" vertical="center"/>
    </xf>
    <xf numFmtId="37" fontId="130" fillId="7" borderId="79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5" xfId="32" applyNumberFormat="1" applyFont="1" applyFill="1" applyBorder="1" applyAlignment="1">
      <alignment horizontal="right" vertical="center"/>
    </xf>
    <xf numFmtId="169" fontId="130" fillId="9" borderId="10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5" xfId="0" applyNumberFormat="1" applyFont="1" applyFill="1" applyBorder="1" applyAlignment="1">
      <alignment horizontal="right" vertical="center"/>
    </xf>
    <xf numFmtId="169" fontId="132" fillId="9" borderId="10" xfId="0" applyNumberFormat="1" applyFont="1" applyFill="1" applyBorder="1" applyAlignment="1">
      <alignment horizontal="right" vertical="center"/>
    </xf>
    <xf numFmtId="37" fontId="132" fillId="5" borderId="65" xfId="0" applyNumberFormat="1" applyFont="1" applyFill="1" applyBorder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37" fontId="132" fillId="9" borderId="14" xfId="0" applyNumberFormat="1" applyFont="1" applyFill="1" applyBorder="1" applyAlignment="1">
      <alignment vertical="center"/>
    </xf>
    <xf numFmtId="169" fontId="132" fillId="9" borderId="68" xfId="0" applyNumberFormat="1" applyFont="1" applyFill="1" applyBorder="1" applyAlignment="1">
      <alignment horizontal="right" vertical="center"/>
    </xf>
    <xf numFmtId="169" fontId="132" fillId="9" borderId="59" xfId="0" applyNumberFormat="1" applyFont="1" applyFill="1" applyBorder="1" applyAlignment="1">
      <alignment horizontal="right" vertical="center"/>
    </xf>
    <xf numFmtId="169" fontId="130" fillId="9" borderId="15" xfId="0" applyNumberFormat="1" applyFont="1" applyFill="1" applyBorder="1" applyAlignment="1">
      <alignment horizontal="right" vertical="center"/>
    </xf>
    <xf numFmtId="169" fontId="132" fillId="9" borderId="69" xfId="0" applyNumberFormat="1" applyFont="1" applyFill="1" applyBorder="1" applyAlignment="1">
      <alignment horizontal="right" vertical="center"/>
    </xf>
    <xf numFmtId="169" fontId="132" fillId="9" borderId="13" xfId="0" applyNumberFormat="1" applyFont="1" applyFill="1" applyBorder="1" applyAlignment="1">
      <alignment horizontal="right" vertical="center"/>
    </xf>
    <xf numFmtId="169" fontId="130" fillId="9" borderId="69" xfId="0" applyNumberFormat="1" applyFont="1" applyFill="1" applyBorder="1" applyAlignment="1">
      <alignment horizontal="right" vertical="center"/>
    </xf>
    <xf numFmtId="37" fontId="130" fillId="9" borderId="65" xfId="53" applyNumberFormat="1" applyFont="1" applyFill="1" applyBorder="1"/>
    <xf numFmtId="37" fontId="130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5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4" xfId="53" applyNumberFormat="1" applyFont="1" applyFill="1" applyBorder="1"/>
    <xf numFmtId="0" fontId="130" fillId="7" borderId="14" xfId="32" applyFont="1" applyFill="1" applyBorder="1" applyAlignment="1">
      <alignment vertical="center"/>
    </xf>
    <xf numFmtId="171" fontId="130" fillId="8" borderId="59" xfId="39" applyFont="1" applyFill="1" applyBorder="1" applyAlignment="1">
      <alignment horizontal="center" vertical="center"/>
    </xf>
    <xf numFmtId="171" fontId="132" fillId="7" borderId="0" xfId="53" applyNumberFormat="1" applyFont="1" applyFill="1" applyAlignment="1">
      <alignment horizontal="left"/>
    </xf>
    <xf numFmtId="37" fontId="132" fillId="7" borderId="0" xfId="53" applyNumberFormat="1" applyFont="1" applyFill="1"/>
    <xf numFmtId="37" fontId="130" fillId="8" borderId="10" xfId="39" applyNumberFormat="1" applyFont="1" applyFill="1" applyBorder="1" applyAlignment="1">
      <alignment horizontal="center" vertical="center"/>
    </xf>
    <xf numFmtId="171" fontId="130" fillId="7" borderId="65" xfId="53" applyNumberFormat="1" applyFont="1" applyFill="1" applyBorder="1"/>
    <xf numFmtId="37" fontId="130" fillId="7" borderId="65" xfId="53" applyNumberFormat="1" applyFont="1" applyFill="1" applyBorder="1"/>
    <xf numFmtId="0" fontId="130" fillId="9" borderId="65" xfId="32" applyFont="1" applyFill="1" applyBorder="1" applyAlignment="1">
      <alignment vertical="center"/>
    </xf>
    <xf numFmtId="169" fontId="130" fillId="9" borderId="69" xfId="32" applyNumberFormat="1" applyFont="1" applyFill="1" applyBorder="1" applyAlignment="1">
      <alignment horizontal="right" vertical="center"/>
    </xf>
    <xf numFmtId="169" fontId="130" fillId="9" borderId="13" xfId="32" applyNumberFormat="1" applyFont="1" applyFill="1" applyBorder="1" applyAlignment="1">
      <alignment horizontal="righ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29" fillId="0" borderId="0" xfId="0" applyFont="1" applyFill="1"/>
    <xf numFmtId="0" fontId="130" fillId="5" borderId="0" xfId="0" applyFont="1" applyFill="1" applyAlignment="1">
      <alignment vertical="center"/>
    </xf>
    <xf numFmtId="0" fontId="130" fillId="9" borderId="16" xfId="0" applyFont="1" applyFill="1" applyBorder="1" applyAlignment="1">
      <alignment vertical="center"/>
    </xf>
    <xf numFmtId="0" fontId="130" fillId="0" borderId="16" xfId="0" applyFont="1" applyFill="1" applyBorder="1" applyAlignment="1">
      <alignment vertical="center"/>
    </xf>
    <xf numFmtId="171" fontId="132" fillId="7" borderId="18" xfId="39" applyFont="1" applyFill="1" applyBorder="1"/>
    <xf numFmtId="0" fontId="129" fillId="4" borderId="0" xfId="33" applyFont="1" applyFill="1"/>
    <xf numFmtId="171" fontId="132" fillId="7" borderId="16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3" xfId="39" quotePrefix="1" applyNumberFormat="1" applyFont="1" applyFill="1" applyBorder="1" applyAlignment="1">
      <alignment horizontal="center"/>
    </xf>
    <xf numFmtId="0" fontId="131" fillId="6" borderId="16" xfId="33" applyFont="1" applyFill="1" applyBorder="1"/>
    <xf numFmtId="0" fontId="131" fillId="6" borderId="0" xfId="33" applyFont="1" applyFill="1" applyAlignment="1">
      <alignment horizontal="left"/>
    </xf>
    <xf numFmtId="37" fontId="129" fillId="0" borderId="10" xfId="33" applyNumberFormat="1" applyFont="1" applyFill="1" applyBorder="1" applyAlignment="1">
      <alignment horizontal="right"/>
    </xf>
    <xf numFmtId="37" fontId="130" fillId="5" borderId="16" xfId="33" applyNumberFormat="1" applyFont="1" applyFill="1" applyBorder="1"/>
    <xf numFmtId="37" fontId="129" fillId="5" borderId="0" xfId="33" applyNumberFormat="1" applyFont="1" applyFill="1"/>
    <xf numFmtId="37" fontId="129" fillId="0" borderId="10" xfId="33" applyNumberFormat="1" applyFont="1" applyFill="1" applyBorder="1"/>
    <xf numFmtId="37" fontId="129" fillId="5" borderId="16" xfId="33" applyNumberFormat="1" applyFont="1" applyFill="1" applyBorder="1"/>
    <xf numFmtId="37" fontId="129" fillId="0" borderId="10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0" xfId="33" applyNumberFormat="1" applyFont="1" applyFill="1" applyBorder="1" applyAlignment="1">
      <alignment horizontal="right" indent="1"/>
    </xf>
    <xf numFmtId="37" fontId="129" fillId="5" borderId="17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3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0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69" xfId="33" applyNumberFormat="1" applyFont="1" applyBorder="1"/>
    <xf numFmtId="37" fontId="130" fillId="9" borderId="61" xfId="33" applyNumberFormat="1" applyFont="1" applyFill="1" applyBorder="1"/>
    <xf numFmtId="37" fontId="130" fillId="9" borderId="6" xfId="33" applyNumberFormat="1" applyFont="1" applyFill="1" applyBorder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37" fontId="130" fillId="9" borderId="16" xfId="33" applyNumberFormat="1" applyFont="1" applyFill="1" applyBorder="1"/>
    <xf numFmtId="0" fontId="135" fillId="5" borderId="0" xfId="33" applyFont="1" applyFill="1"/>
    <xf numFmtId="171" fontId="132" fillId="7" borderId="14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7" xfId="39" applyFont="1" applyFill="1" applyBorder="1"/>
    <xf numFmtId="0" fontId="130" fillId="0" borderId="10" xfId="33" applyFont="1" applyFill="1" applyBorder="1" applyAlignment="1">
      <alignment horizontal="right" indent="1"/>
    </xf>
    <xf numFmtId="0" fontId="130" fillId="9" borderId="16" xfId="33" applyFont="1" applyFill="1" applyBorder="1"/>
    <xf numFmtId="0" fontId="130" fillId="5" borderId="16" xfId="33" applyFont="1" applyFill="1" applyBorder="1"/>
    <xf numFmtId="0" fontId="130" fillId="5" borderId="0" xfId="33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7" borderId="76" xfId="35" applyNumberFormat="1" applyFont="1" applyFill="1" applyBorder="1" applyAlignment="1">
      <alignment horizontal="left"/>
    </xf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37" fontId="129" fillId="5" borderId="15" xfId="31" applyNumberFormat="1" applyFont="1" applyFill="1" applyBorder="1"/>
    <xf numFmtId="0" fontId="129" fillId="0" borderId="10" xfId="31" applyFont="1" applyFill="1" applyBorder="1"/>
    <xf numFmtId="0" fontId="129" fillId="5" borderId="15" xfId="31" applyFont="1" applyFill="1" applyBorder="1"/>
    <xf numFmtId="172" fontId="129" fillId="0" borderId="10" xfId="31" applyNumberFormat="1" applyFont="1" applyFill="1" applyBorder="1" applyAlignment="1">
      <alignment horizontal="right" indent="1"/>
    </xf>
    <xf numFmtId="0" fontId="129" fillId="0" borderId="15" xfId="31" applyFont="1" applyBorder="1"/>
    <xf numFmtId="0" fontId="129" fillId="5" borderId="12" xfId="31" applyFont="1" applyFill="1" applyBorder="1"/>
    <xf numFmtId="172" fontId="129" fillId="5" borderId="12" xfId="31" applyNumberFormat="1" applyFont="1" applyFill="1" applyBorder="1"/>
    <xf numFmtId="0" fontId="129" fillId="0" borderId="81" xfId="31" applyFont="1" applyBorder="1"/>
    <xf numFmtId="172" fontId="130" fillId="9" borderId="59" xfId="31" applyNumberFormat="1" applyFont="1" applyFill="1" applyBorder="1" applyAlignment="1">
      <alignment horizontal="right" indent="1"/>
    </xf>
    <xf numFmtId="37" fontId="131" fillId="5" borderId="15" xfId="53" applyNumberFormat="1" applyFont="1" applyFill="1" applyBorder="1"/>
    <xf numFmtId="184" fontId="129" fillId="0" borderId="10" xfId="587" applyNumberFormat="1" applyFont="1" applyFill="1" applyBorder="1"/>
    <xf numFmtId="0" fontId="129" fillId="5" borderId="81" xfId="31" applyFont="1" applyFill="1" applyBorder="1"/>
    <xf numFmtId="172" fontId="130" fillId="9" borderId="10" xfId="31" applyNumberFormat="1" applyFont="1" applyFill="1" applyBorder="1" applyAlignment="1">
      <alignment horizontal="right" indent="1"/>
    </xf>
    <xf numFmtId="0" fontId="129" fillId="5" borderId="15" xfId="31" applyFont="1" applyFill="1" applyBorder="1" applyAlignment="1">
      <alignment vertical="top"/>
    </xf>
    <xf numFmtId="0" fontId="129" fillId="0" borderId="15" xfId="31" applyFont="1" applyBorder="1" applyAlignment="1">
      <alignment vertical="top"/>
    </xf>
    <xf numFmtId="37" fontId="129" fillId="0" borderId="15" xfId="53" applyNumberFormat="1" applyFont="1" applyBorder="1"/>
    <xf numFmtId="0" fontId="130" fillId="9" borderId="0" xfId="31" applyFont="1" applyFill="1"/>
    <xf numFmtId="0" fontId="129" fillId="5" borderId="8" xfId="31" applyFont="1" applyFill="1" applyBorder="1"/>
    <xf numFmtId="0" fontId="129" fillId="5" borderId="82" xfId="31" applyFont="1" applyFill="1" applyBorder="1"/>
    <xf numFmtId="172" fontId="129" fillId="0" borderId="67" xfId="31" applyNumberFormat="1" applyFont="1" applyFill="1" applyBorder="1" applyAlignment="1">
      <alignment horizontal="right" indent="1"/>
    </xf>
    <xf numFmtId="37" fontId="130" fillId="7" borderId="77" xfId="35" applyNumberFormat="1" applyFont="1" applyFill="1" applyBorder="1" applyAlignment="1">
      <alignment horizontal="left"/>
    </xf>
    <xf numFmtId="0" fontId="130" fillId="4" borderId="0" xfId="31" applyFont="1" applyFill="1"/>
    <xf numFmtId="37" fontId="130" fillId="7" borderId="15" xfId="35" applyNumberFormat="1" applyFont="1" applyFill="1" applyBorder="1" applyAlignment="1">
      <alignment horizontal="left"/>
    </xf>
    <xf numFmtId="37" fontId="130" fillId="7" borderId="72" xfId="35" applyNumberFormat="1" applyFont="1" applyFill="1" applyBorder="1" applyAlignment="1">
      <alignment horizontal="left"/>
    </xf>
    <xf numFmtId="37" fontId="130" fillId="7" borderId="73" xfId="35" applyNumberFormat="1" applyFont="1" applyFill="1" applyBorder="1" applyAlignment="1">
      <alignment horizontal="left"/>
    </xf>
    <xf numFmtId="37" fontId="130" fillId="9" borderId="0" xfId="53" applyNumberFormat="1" applyFont="1" applyFill="1"/>
    <xf numFmtId="37" fontId="132" fillId="9" borderId="15" xfId="53" applyNumberFormat="1" applyFont="1" applyFill="1" applyBorder="1"/>
    <xf numFmtId="37" fontId="132" fillId="9" borderId="0" xfId="53" applyNumberFormat="1" applyFont="1" applyFill="1"/>
    <xf numFmtId="0" fontId="130" fillId="9" borderId="15" xfId="31" applyFont="1" applyFill="1" applyBorder="1"/>
    <xf numFmtId="0" fontId="130" fillId="5" borderId="0" xfId="30" applyFont="1" applyFill="1"/>
    <xf numFmtId="0" fontId="130" fillId="10" borderId="14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6" xfId="36" applyFont="1" applyFill="1" applyBorder="1" applyAlignment="1">
      <alignment horizontal="left" vertical="center"/>
    </xf>
    <xf numFmtId="0" fontId="129" fillId="5" borderId="16" xfId="0" applyFont="1" applyFill="1" applyBorder="1" applyAlignment="1">
      <alignment vertical="center"/>
    </xf>
    <xf numFmtId="171" fontId="129" fillId="0" borderId="60" xfId="37" applyFont="1" applyFill="1" applyBorder="1" applyAlignment="1">
      <alignment vertical="center"/>
    </xf>
    <xf numFmtId="172" fontId="132" fillId="0" borderId="60" xfId="37" applyNumberFormat="1" applyFont="1" applyFill="1" applyBorder="1" applyAlignment="1">
      <alignment horizontal="right" vertical="center"/>
    </xf>
    <xf numFmtId="0" fontId="130" fillId="5" borderId="16" xfId="0" applyFont="1" applyFill="1" applyBorder="1" applyAlignment="1">
      <alignment vertical="center"/>
    </xf>
    <xf numFmtId="0" fontId="129" fillId="5" borderId="16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0" xfId="37" applyNumberFormat="1" applyFont="1" applyFill="1" applyBorder="1" applyAlignment="1">
      <alignment horizontal="right" vertical="center"/>
    </xf>
    <xf numFmtId="172" fontId="129" fillId="0" borderId="60" xfId="37" applyNumberFormat="1" applyFont="1" applyFill="1" applyBorder="1" applyAlignment="1">
      <alignment horizontal="right" vertical="center"/>
    </xf>
    <xf numFmtId="172" fontId="132" fillId="9" borderId="10" xfId="37" applyNumberFormat="1" applyFont="1" applyFill="1" applyBorder="1" applyAlignment="1">
      <alignment horizontal="right" vertical="center"/>
    </xf>
    <xf numFmtId="172" fontId="132" fillId="9" borderId="78" xfId="37" applyNumberFormat="1" applyFont="1" applyFill="1" applyBorder="1" applyAlignment="1">
      <alignment horizontal="right" vertical="center"/>
    </xf>
    <xf numFmtId="172" fontId="132" fillId="9" borderId="60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0" borderId="0" xfId="0" applyFont="1" applyFill="1" applyAlignment="1">
      <alignment vertical="center"/>
    </xf>
    <xf numFmtId="0" fontId="129" fillId="5" borderId="16" xfId="36" applyFont="1" applyFill="1" applyBorder="1" applyAlignment="1">
      <alignment vertical="center"/>
    </xf>
    <xf numFmtId="171" fontId="129" fillId="5" borderId="16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0" xfId="37" applyNumberFormat="1" applyFont="1" applyFill="1" applyBorder="1" applyAlignment="1">
      <alignment horizontal="right" vertical="center"/>
    </xf>
    <xf numFmtId="171" fontId="130" fillId="0" borderId="0" xfId="37" applyFont="1" applyFill="1" applyAlignment="1">
      <alignment vertical="center"/>
    </xf>
    <xf numFmtId="172" fontId="130" fillId="0" borderId="60" xfId="37" applyNumberFormat="1" applyFont="1" applyFill="1" applyBorder="1" applyAlignment="1">
      <alignment horizontal="right" vertical="center"/>
    </xf>
    <xf numFmtId="0" fontId="133" fillId="0" borderId="80" xfId="36" applyFont="1" applyBorder="1" applyAlignment="1">
      <alignment vertical="center"/>
    </xf>
    <xf numFmtId="0" fontId="133" fillId="0" borderId="0" xfId="0" applyFont="1" applyAlignment="1">
      <alignment vertical="center"/>
    </xf>
    <xf numFmtId="0" fontId="133" fillId="0" borderId="0" xfId="36" applyFont="1" applyAlignment="1">
      <alignment vertical="center"/>
    </xf>
    <xf numFmtId="3" fontId="133" fillId="0" borderId="60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3" fillId="0" borderId="83" xfId="37" applyNumberFormat="1" applyFont="1" applyFill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29" fillId="5" borderId="19" xfId="36" applyFont="1" applyFill="1" applyBorder="1" applyAlignment="1">
      <alignment vertical="center"/>
    </xf>
    <xf numFmtId="0" fontId="129" fillId="5" borderId="8" xfId="0" applyFont="1" applyFill="1" applyBorder="1" applyAlignment="1">
      <alignment vertical="center"/>
    </xf>
    <xf numFmtId="4" fontId="129" fillId="0" borderId="62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15" fontId="133" fillId="0" borderId="0" xfId="30" applyNumberFormat="1" applyFont="1" applyAlignment="1">
      <alignment horizontal="left" vertical="center"/>
    </xf>
    <xf numFmtId="4" fontId="133" fillId="0" borderId="0" xfId="0" applyNumberFormat="1" applyFont="1" applyAlignment="1">
      <alignment horizontal="right" vertical="center"/>
    </xf>
    <xf numFmtId="0" fontId="130" fillId="7" borderId="14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7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36" fillId="7" borderId="73" xfId="30" applyFont="1" applyFill="1" applyBorder="1"/>
    <xf numFmtId="0" fontId="129" fillId="0" borderId="60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0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0" xfId="49" applyNumberFormat="1" applyFont="1" applyFill="1" applyBorder="1" applyAlignment="1">
      <alignment horizontal="right" indent="1"/>
    </xf>
    <xf numFmtId="170" fontId="130" fillId="0" borderId="60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0" xfId="30" applyNumberFormat="1" applyFont="1" applyFill="1" applyBorder="1" applyAlignment="1">
      <alignment horizontal="right" indent="1"/>
    </xf>
    <xf numFmtId="170" fontId="129" fillId="0" borderId="60" xfId="30" applyNumberFormat="1" applyFont="1" applyFill="1" applyBorder="1" applyAlignment="1">
      <alignment horizontal="right" indent="1"/>
    </xf>
    <xf numFmtId="0" fontId="129" fillId="0" borderId="0" xfId="30" applyFont="1" applyFill="1" applyAlignment="1">
      <alignment horizontal="left" indent="1"/>
    </xf>
    <xf numFmtId="169" fontId="129" fillId="0" borderId="60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33" fillId="5" borderId="0" xfId="30" applyFont="1" applyFill="1"/>
    <xf numFmtId="0" fontId="129" fillId="0" borderId="0" xfId="30" applyFont="1"/>
    <xf numFmtId="169" fontId="129" fillId="0" borderId="0" xfId="30" applyNumberFormat="1" applyFont="1"/>
    <xf numFmtId="0" fontId="129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0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0" fontId="129" fillId="0" borderId="0" xfId="30" applyFont="1" applyFill="1"/>
    <xf numFmtId="3" fontId="129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29" fillId="0" borderId="60" xfId="30" applyNumberFormat="1" applyFont="1" applyFill="1" applyBorder="1" applyAlignment="1">
      <alignment horizontal="right" indent="1"/>
    </xf>
    <xf numFmtId="0" fontId="141" fillId="0" borderId="10" xfId="54" applyFont="1" applyBorder="1"/>
    <xf numFmtId="0" fontId="129" fillId="0" borderId="10" xfId="54" applyFont="1" applyBorder="1"/>
    <xf numFmtId="0" fontId="129" fillId="5" borderId="15" xfId="30" applyFont="1" applyFill="1" applyBorder="1"/>
    <xf numFmtId="0" fontId="129" fillId="5" borderId="7" xfId="30" applyFont="1" applyFill="1" applyBorder="1"/>
    <xf numFmtId="169" fontId="129" fillId="0" borderId="63" xfId="30" applyNumberFormat="1" applyFont="1" applyFill="1" applyBorder="1" applyAlignment="1">
      <alignment horizontal="right" indent="1"/>
    </xf>
    <xf numFmtId="0" fontId="129" fillId="0" borderId="66" xfId="30" applyFont="1" applyBorder="1"/>
    <xf numFmtId="169" fontId="140" fillId="0" borderId="0" xfId="30" applyNumberFormat="1" applyFont="1"/>
    <xf numFmtId="49" fontId="129" fillId="0" borderId="0" xfId="30" applyNumberFormat="1" applyFont="1"/>
    <xf numFmtId="0" fontId="140" fillId="0" borderId="0" xfId="30" applyFont="1"/>
    <xf numFmtId="37" fontId="130" fillId="7" borderId="10" xfId="38" applyNumberFormat="1" applyFont="1" applyFill="1" applyBorder="1" applyAlignment="1">
      <alignment horizontal="center" vertical="center"/>
    </xf>
    <xf numFmtId="0" fontId="130" fillId="0" borderId="60" xfId="30" applyFont="1" applyFill="1" applyBorder="1" applyAlignment="1">
      <alignment horizontal="right" indent="1"/>
    </xf>
    <xf numFmtId="170" fontId="130" fillId="9" borderId="60" xfId="49" applyNumberFormat="1" applyFont="1" applyFill="1" applyBorder="1" applyAlignment="1">
      <alignment horizontal="right" indent="1"/>
    </xf>
    <xf numFmtId="0" fontId="130" fillId="9" borderId="60" xfId="30" applyFont="1" applyFill="1" applyBorder="1" applyAlignment="1">
      <alignment horizontal="right" indent="1"/>
    </xf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59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4" fillId="5" borderId="0" xfId="32" applyFont="1" applyFill="1" applyAlignment="1">
      <alignment horizontal="left" vertical="center"/>
    </xf>
    <xf numFmtId="169" fontId="133" fillId="0" borderId="15" xfId="53" applyNumberFormat="1" applyFont="1" applyFill="1" applyBorder="1" applyAlignment="1">
      <alignment horizontal="right" vertical="center"/>
    </xf>
    <xf numFmtId="0" fontId="133" fillId="0" borderId="0" xfId="0" applyFont="1"/>
    <xf numFmtId="0" fontId="133" fillId="5" borderId="0" xfId="0" applyFont="1" applyFill="1"/>
    <xf numFmtId="0" fontId="133" fillId="5" borderId="0" xfId="32" applyFont="1" applyFill="1" applyAlignment="1">
      <alignment vertical="center"/>
    </xf>
    <xf numFmtId="37" fontId="131" fillId="5" borderId="0" xfId="0" applyNumberFormat="1" applyFont="1" applyFill="1" applyBorder="1" applyAlignment="1">
      <alignment vertical="center"/>
    </xf>
    <xf numFmtId="0" fontId="129" fillId="9" borderId="0" xfId="0" applyFont="1" applyFill="1"/>
    <xf numFmtId="49" fontId="130" fillId="7" borderId="90" xfId="38" applyNumberFormat="1" applyFont="1" applyFill="1" applyBorder="1" applyAlignment="1">
      <alignment horizontal="center"/>
    </xf>
    <xf numFmtId="49" fontId="130" fillId="7" borderId="90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0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0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0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170" fontId="130" fillId="9" borderId="91" xfId="49" applyNumberFormat="1" applyFont="1" applyFill="1" applyBorder="1" applyAlignment="1">
      <alignment horizontal="right"/>
    </xf>
    <xf numFmtId="37" fontId="130" fillId="5" borderId="0" xfId="0" applyNumberFormat="1" applyFont="1" applyFill="1"/>
    <xf numFmtId="37" fontId="130" fillId="5" borderId="0" xfId="410" applyNumberFormat="1" applyFont="1" applyFill="1"/>
    <xf numFmtId="169" fontId="129" fillId="5" borderId="90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2" xfId="53" applyNumberFormat="1" applyFont="1" applyFill="1" applyBorder="1" applyAlignment="1">
      <alignment horizontal="right"/>
    </xf>
    <xf numFmtId="37" fontId="131" fillId="5" borderId="64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4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0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0" fontId="7" fillId="5" borderId="0" xfId="0" applyFont="1" applyFill="1" applyBorder="1"/>
    <xf numFmtId="172" fontId="131" fillId="5" borderId="78" xfId="37" applyNumberFormat="1" applyFont="1" applyFill="1" applyBorder="1" applyAlignment="1">
      <alignment horizontal="right" vertical="center"/>
    </xf>
    <xf numFmtId="0" fontId="0" fillId="5" borderId="0" xfId="0" applyFill="1" applyBorder="1"/>
    <xf numFmtId="37" fontId="131" fillId="5" borderId="9" xfId="0" applyNumberFormat="1" applyFont="1" applyFill="1" applyBorder="1" applyAlignment="1">
      <alignment vertical="center"/>
    </xf>
    <xf numFmtId="169" fontId="131" fillId="0" borderId="93" xfId="53" applyNumberFormat="1" applyFont="1" applyFill="1" applyBorder="1" applyAlignment="1">
      <alignment horizontal="right" vertical="center"/>
    </xf>
    <xf numFmtId="169" fontId="131" fillId="0" borderId="9" xfId="53" applyNumberFormat="1" applyFont="1" applyFill="1" applyBorder="1" applyAlignment="1">
      <alignment horizontal="right" vertical="center"/>
    </xf>
    <xf numFmtId="0" fontId="144" fillId="0" borderId="0" xfId="0" applyFont="1" applyAlignment="1">
      <alignment vertical="center" wrapText="1"/>
    </xf>
    <xf numFmtId="0" fontId="144" fillId="0" borderId="9" xfId="0" applyFont="1" applyBorder="1" applyAlignment="1">
      <alignment vertical="center" wrapText="1"/>
    </xf>
    <xf numFmtId="169" fontId="144" fillId="0" borderId="15" xfId="53" applyNumberFormat="1" applyFont="1" applyFill="1" applyBorder="1" applyAlignment="1">
      <alignment horizontal="right" vertical="center"/>
    </xf>
    <xf numFmtId="37" fontId="129" fillId="5" borderId="65" xfId="37" applyNumberFormat="1" applyFont="1" applyFill="1" applyBorder="1" applyAlignment="1">
      <alignment vertical="center"/>
    </xf>
    <xf numFmtId="170" fontId="129" fillId="5" borderId="69" xfId="49" applyNumberFormat="1" applyFont="1" applyFill="1" applyBorder="1" applyAlignment="1">
      <alignment horizontal="right" vertical="center"/>
    </xf>
    <xf numFmtId="170" fontId="129" fillId="5" borderId="13" xfId="49" applyNumberFormat="1" applyFont="1" applyFill="1" applyBorder="1" applyAlignment="1">
      <alignment horizontal="right" vertical="center"/>
    </xf>
    <xf numFmtId="37" fontId="129" fillId="5" borderId="0" xfId="37" applyNumberFormat="1" applyFont="1" applyFill="1" applyBorder="1" applyAlignment="1">
      <alignment vertical="center"/>
    </xf>
    <xf numFmtId="0" fontId="129" fillId="5" borderId="0" xfId="0" applyFont="1" applyFill="1" applyBorder="1" applyAlignment="1">
      <alignment vertical="center"/>
    </xf>
    <xf numFmtId="0" fontId="129" fillId="5" borderId="0" xfId="32" applyFont="1" applyFill="1" applyBorder="1" applyAlignment="1">
      <alignment vertical="center"/>
    </xf>
    <xf numFmtId="170" fontId="129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71" fontId="129" fillId="5" borderId="0" xfId="53" applyNumberFormat="1" applyFont="1" applyFill="1"/>
    <xf numFmtId="37" fontId="129" fillId="5" borderId="94" xfId="0" applyNumberFormat="1" applyFont="1" applyFill="1" applyBorder="1" applyAlignment="1">
      <alignment horizontal="center"/>
    </xf>
    <xf numFmtId="171" fontId="129" fillId="5" borderId="90" xfId="0" applyNumberFormat="1" applyFont="1" applyFill="1" applyBorder="1"/>
    <xf numFmtId="169" fontId="129" fillId="5" borderId="90" xfId="53" applyNumberFormat="1" applyFont="1" applyFill="1" applyBorder="1" applyAlignment="1">
      <alignment horizontal="right"/>
    </xf>
    <xf numFmtId="172" fontId="144" fillId="0" borderId="10" xfId="31" applyNumberFormat="1" applyFont="1" applyFill="1" applyBorder="1" applyAlignment="1">
      <alignment horizontal="right" indent="1"/>
    </xf>
    <xf numFmtId="169" fontId="0" fillId="5" borderId="0" xfId="0" applyNumberFormat="1" applyFill="1"/>
    <xf numFmtId="169" fontId="130" fillId="0" borderId="95" xfId="53" applyNumberFormat="1" applyFont="1" applyFill="1" applyBorder="1" applyAlignment="1">
      <alignment horizontal="right"/>
    </xf>
    <xf numFmtId="37" fontId="129" fillId="0" borderId="0" xfId="33" applyNumberFormat="1" applyFont="1" applyFill="1"/>
    <xf numFmtId="197" fontId="130" fillId="9" borderId="91" xfId="0" applyNumberFormat="1" applyFont="1" applyFill="1" applyBorder="1" applyAlignment="1">
      <alignment horizontal="right"/>
    </xf>
    <xf numFmtId="169" fontId="130" fillId="9" borderId="91" xfId="0" applyNumberFormat="1" applyFont="1" applyFill="1" applyBorder="1" applyAlignment="1">
      <alignment horizontal="right"/>
    </xf>
    <xf numFmtId="169" fontId="147" fillId="0" borderId="15" xfId="53" applyNumberFormat="1" applyFont="1" applyFill="1" applyBorder="1" applyAlignment="1">
      <alignment horizontal="right" vertical="center"/>
    </xf>
    <xf numFmtId="0" fontId="148" fillId="0" borderId="0" xfId="0" applyFont="1"/>
    <xf numFmtId="172" fontId="147" fillId="0" borderId="60" xfId="37" applyNumberFormat="1" applyFont="1" applyFill="1" applyBorder="1" applyAlignment="1">
      <alignment horizontal="right" vertical="center"/>
    </xf>
    <xf numFmtId="3" fontId="147" fillId="0" borderId="60" xfId="30" applyNumberFormat="1" applyFont="1" applyFill="1" applyBorder="1" applyAlignment="1">
      <alignment horizontal="right" indent="1"/>
    </xf>
    <xf numFmtId="170" fontId="147" fillId="0" borderId="60" xfId="49" applyNumberFormat="1" applyFont="1" applyFill="1" applyBorder="1" applyAlignment="1">
      <alignment horizontal="right" indent="1"/>
    </xf>
    <xf numFmtId="169" fontId="147" fillId="0" borderId="60" xfId="30" applyNumberFormat="1" applyFont="1" applyFill="1" applyBorder="1" applyAlignment="1">
      <alignment horizontal="right" indent="1"/>
    </xf>
    <xf numFmtId="172" fontId="0" fillId="5" borderId="0" xfId="0" applyNumberFormat="1" applyFill="1"/>
    <xf numFmtId="169" fontId="146" fillId="5" borderId="64" xfId="53" applyNumberFormat="1" applyFont="1" applyFill="1" applyBorder="1"/>
    <xf numFmtId="0" fontId="148" fillId="0" borderId="0" xfId="0" applyFont="1" applyFill="1"/>
    <xf numFmtId="171" fontId="130" fillId="8" borderId="78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1" xfId="39" applyFont="1" applyFill="1" applyBorder="1" applyAlignment="1">
      <alignment horizontal="center" vertical="center" wrapText="1"/>
    </xf>
    <xf numFmtId="171" fontId="130" fillId="8" borderId="72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7" xfId="39" applyFont="1" applyFill="1" applyBorder="1" applyAlignment="1">
      <alignment horizontal="center" vertical="center"/>
    </xf>
    <xf numFmtId="171" fontId="130" fillId="8" borderId="71" xfId="39" applyFont="1" applyFill="1" applyBorder="1" applyAlignment="1">
      <alignment horizontal="center" vertical="center"/>
    </xf>
    <xf numFmtId="171" fontId="130" fillId="8" borderId="72" xfId="39" applyFont="1" applyFill="1" applyBorder="1" applyAlignment="1">
      <alignment horizontal="center" vertical="center"/>
    </xf>
    <xf numFmtId="171" fontId="130" fillId="8" borderId="73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 wrapText="1"/>
    </xf>
    <xf numFmtId="0" fontId="133" fillId="0" borderId="0" xfId="32" applyFont="1" applyAlignment="1">
      <alignment horizontal="left" vertical="center" wrapText="1"/>
    </xf>
    <xf numFmtId="0" fontId="130" fillId="7" borderId="77" xfId="30" applyFont="1" applyFill="1" applyBorder="1" applyAlignment="1">
      <alignment horizontal="left" vertical="center" wrapText="1"/>
    </xf>
    <xf numFmtId="0" fontId="130" fillId="0" borderId="15" xfId="0" applyFont="1" applyBorder="1" applyAlignment="1">
      <alignment horizontal="left" vertical="center"/>
    </xf>
    <xf numFmtId="171" fontId="131" fillId="7" borderId="66" xfId="0" applyNumberFormat="1" applyFont="1" applyFill="1" applyBorder="1" applyAlignment="1">
      <alignment horizontal="left" wrapText="1"/>
    </xf>
    <xf numFmtId="171" fontId="131" fillId="7" borderId="84" xfId="0" applyNumberFormat="1" applyFont="1" applyFill="1" applyBorder="1" applyAlignment="1">
      <alignment horizontal="left" wrapText="1"/>
    </xf>
    <xf numFmtId="171" fontId="131" fillId="7" borderId="88" xfId="0" applyNumberFormat="1" applyFont="1" applyFill="1" applyBorder="1" applyAlignment="1">
      <alignment horizontal="left" wrapText="1"/>
    </xf>
    <xf numFmtId="171" fontId="131" fillId="7" borderId="89" xfId="0" applyNumberFormat="1" applyFont="1" applyFill="1" applyBorder="1" applyAlignment="1">
      <alignment horizontal="left" wrapText="1"/>
    </xf>
    <xf numFmtId="0" fontId="130" fillId="7" borderId="85" xfId="38" applyFont="1" applyFill="1" applyBorder="1" applyAlignment="1">
      <alignment horizontal="center"/>
    </xf>
    <xf numFmtId="0" fontId="130" fillId="7" borderId="86" xfId="38" applyFont="1" applyFill="1" applyBorder="1" applyAlignment="1">
      <alignment horizontal="center"/>
    </xf>
    <xf numFmtId="0" fontId="130" fillId="7" borderId="87" xfId="38" applyFont="1" applyFill="1" applyBorder="1" applyAlignment="1">
      <alignment horizont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AU113"/>
  <sheetViews>
    <sheetView showGridLines="0" tabSelected="1" zoomScaleNormal="100" zoomScaleSheetLayoutView="70" workbookViewId="0">
      <pane xSplit="3" ySplit="3" topLeftCell="E4" activePane="bottomRight" state="frozen"/>
      <selection activeCell="A38" sqref="A38"/>
      <selection pane="topRight" activeCell="A38" sqref="A38"/>
      <selection pane="bottomLeft" activeCell="A38" sqref="A38"/>
      <selection pane="bottomRight" activeCell="J77" sqref="J77"/>
    </sheetView>
  </sheetViews>
  <sheetFormatPr defaultColWidth="9.1796875" defaultRowHeight="13"/>
  <cols>
    <col min="1" max="2" width="3.54296875" style="5" customWidth="1"/>
    <col min="3" max="3" width="45" style="5" customWidth="1"/>
    <col min="4" max="11" width="12.453125" style="1" customWidth="1"/>
    <col min="12" max="12" width="5.1796875" style="2" customWidth="1"/>
    <col min="13" max="47" width="9.1796875" style="2"/>
    <col min="48" max="16384" width="9.1796875" style="1"/>
  </cols>
  <sheetData>
    <row r="1" spans="1:47" s="16" customFormat="1" ht="12" customHeight="1">
      <c r="A1" s="61" t="s">
        <v>0</v>
      </c>
      <c r="B1" s="62"/>
      <c r="C1" s="63"/>
      <c r="D1" s="360">
        <v>2020</v>
      </c>
      <c r="E1" s="361"/>
      <c r="F1" s="361"/>
      <c r="G1" s="362"/>
      <c r="H1" s="360">
        <v>2021</v>
      </c>
      <c r="I1" s="361"/>
      <c r="J1" s="361"/>
      <c r="K1" s="36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ht="12" customHeight="1" thickBot="1">
      <c r="A2" s="3" t="s">
        <v>115</v>
      </c>
      <c r="B2" s="64"/>
      <c r="C2" s="65"/>
      <c r="D2" s="363"/>
      <c r="E2" s="364"/>
      <c r="F2" s="364"/>
      <c r="G2" s="365"/>
      <c r="H2" s="363"/>
      <c r="I2" s="364"/>
      <c r="J2" s="364"/>
      <c r="K2" s="365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12" customHeight="1" thickBot="1">
      <c r="A3" s="3" t="s">
        <v>5</v>
      </c>
      <c r="B3" s="64"/>
      <c r="C3" s="64"/>
      <c r="D3" s="66" t="s">
        <v>99</v>
      </c>
      <c r="E3" s="67" t="s">
        <v>100</v>
      </c>
      <c r="F3" s="67" t="s">
        <v>101</v>
      </c>
      <c r="G3" s="67" t="s">
        <v>102</v>
      </c>
      <c r="H3" s="66" t="s">
        <v>99</v>
      </c>
      <c r="I3" s="67" t="s">
        <v>100</v>
      </c>
      <c r="J3" s="67" t="s">
        <v>101</v>
      </c>
      <c r="K3" s="67" t="s">
        <v>102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ht="12" customHeight="1">
      <c r="A4" s="4"/>
      <c r="D4" s="6"/>
      <c r="E4" s="6"/>
      <c r="F4" s="6"/>
      <c r="G4" s="6"/>
      <c r="H4" s="6"/>
      <c r="I4" s="6"/>
      <c r="J4" s="6"/>
      <c r="K4" s="6"/>
    </row>
    <row r="5" spans="1:47" s="16" customFormat="1" ht="12" customHeight="1">
      <c r="A5" s="4" t="s">
        <v>116</v>
      </c>
      <c r="B5" s="68"/>
      <c r="C5" s="68"/>
      <c r="D5" s="43"/>
      <c r="E5" s="43"/>
      <c r="F5" s="43"/>
      <c r="G5" s="43"/>
      <c r="H5" s="43"/>
      <c r="I5" s="43"/>
      <c r="J5" s="43"/>
      <c r="K5" s="43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ht="12" customHeight="1">
      <c r="A6" s="4"/>
      <c r="D6" s="6"/>
      <c r="E6" s="6"/>
      <c r="F6" s="6"/>
      <c r="G6" s="6"/>
      <c r="H6" s="6"/>
      <c r="I6" s="6"/>
      <c r="J6" s="6"/>
      <c r="K6" s="6"/>
    </row>
    <row r="7" spans="1:47" ht="12" customHeight="1">
      <c r="A7" s="4"/>
      <c r="B7" s="7" t="s">
        <v>117</v>
      </c>
      <c r="C7" s="8"/>
      <c r="D7" s="9">
        <v>31011</v>
      </c>
      <c r="E7" s="9">
        <v>30764</v>
      </c>
      <c r="F7" s="9">
        <v>30915</v>
      </c>
      <c r="G7" s="9">
        <v>30602</v>
      </c>
      <c r="H7" s="9">
        <v>29624</v>
      </c>
      <c r="I7" s="9">
        <v>29644</v>
      </c>
      <c r="J7" s="9">
        <v>30190</v>
      </c>
      <c r="K7" s="9"/>
    </row>
    <row r="8" spans="1:47" ht="12" customHeight="1">
      <c r="A8" s="4"/>
      <c r="B8" s="7" t="s">
        <v>139</v>
      </c>
      <c r="C8" s="8"/>
      <c r="D8" s="9">
        <v>2798</v>
      </c>
      <c r="E8" s="9">
        <v>3015</v>
      </c>
      <c r="F8" s="9">
        <v>2975</v>
      </c>
      <c r="G8" s="9">
        <v>3178</v>
      </c>
      <c r="H8" s="9">
        <v>3155</v>
      </c>
      <c r="I8" s="9">
        <v>3222</v>
      </c>
      <c r="J8" s="9">
        <v>3200</v>
      </c>
      <c r="K8" s="9"/>
    </row>
    <row r="9" spans="1:47" ht="12" customHeight="1">
      <c r="A9" s="4"/>
      <c r="B9" s="7" t="s">
        <v>6</v>
      </c>
      <c r="C9" s="8"/>
      <c r="D9" s="9">
        <v>24442</v>
      </c>
      <c r="E9" s="9">
        <v>24221</v>
      </c>
      <c r="F9" s="9">
        <v>26761</v>
      </c>
      <c r="G9" s="9">
        <v>26416</v>
      </c>
      <c r="H9" s="9">
        <v>27258</v>
      </c>
      <c r="I9" s="9">
        <v>28762</v>
      </c>
      <c r="J9" s="9">
        <v>31364</v>
      </c>
      <c r="K9" s="9"/>
    </row>
    <row r="10" spans="1:47" ht="12" customHeight="1">
      <c r="A10" s="4"/>
      <c r="B10" s="7" t="s">
        <v>118</v>
      </c>
      <c r="C10" s="8"/>
      <c r="D10" s="9">
        <v>5134</v>
      </c>
      <c r="E10" s="9">
        <v>4988</v>
      </c>
      <c r="F10" s="9">
        <v>5229</v>
      </c>
      <c r="G10" s="9">
        <v>5339</v>
      </c>
      <c r="H10" s="9">
        <v>5677</v>
      </c>
      <c r="I10" s="9">
        <v>6146</v>
      </c>
      <c r="J10" s="9">
        <v>6185</v>
      </c>
      <c r="K10" s="9"/>
    </row>
    <row r="11" spans="1:47" ht="12" customHeight="1">
      <c r="A11" s="4"/>
      <c r="B11" s="7" t="s">
        <v>119</v>
      </c>
      <c r="C11" s="8"/>
      <c r="D11" s="9">
        <v>22035</v>
      </c>
      <c r="E11" s="9">
        <v>20706</v>
      </c>
      <c r="F11" s="9">
        <v>23820</v>
      </c>
      <c r="G11" s="9">
        <v>29917</v>
      </c>
      <c r="H11" s="9">
        <v>22310</v>
      </c>
      <c r="I11" s="9">
        <v>23089</v>
      </c>
      <c r="J11" s="9">
        <v>23876</v>
      </c>
      <c r="K11" s="9"/>
    </row>
    <row r="12" spans="1:47" s="11" customFormat="1" ht="12" customHeight="1">
      <c r="A12" s="5"/>
      <c r="B12" s="5" t="s">
        <v>120</v>
      </c>
      <c r="C12" s="8"/>
      <c r="D12" s="10">
        <v>2727</v>
      </c>
      <c r="E12" s="10">
        <v>2261</v>
      </c>
      <c r="F12" s="10">
        <v>2878</v>
      </c>
      <c r="G12" s="10">
        <v>2457</v>
      </c>
      <c r="H12" s="10">
        <v>2367</v>
      </c>
      <c r="I12" s="10">
        <v>2501</v>
      </c>
      <c r="J12" s="10">
        <v>3758</v>
      </c>
      <c r="K12" s="1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3.75" customHeight="1">
      <c r="A13" s="12"/>
      <c r="B13" s="13"/>
      <c r="C13" s="14"/>
      <c r="D13" s="6"/>
      <c r="E13" s="6"/>
      <c r="F13" s="6"/>
      <c r="G13" s="6"/>
      <c r="H13" s="6"/>
      <c r="I13" s="6"/>
      <c r="J13" s="6"/>
      <c r="K13" s="6"/>
    </row>
    <row r="14" spans="1:47" s="18" customFormat="1" ht="12" customHeight="1">
      <c r="A14" s="15"/>
      <c r="B14" s="69" t="s">
        <v>141</v>
      </c>
      <c r="C14" s="25"/>
      <c r="D14" s="70">
        <f t="shared" ref="D14" si="0">SUM(D7:D12)</f>
        <v>88147</v>
      </c>
      <c r="E14" s="70">
        <f t="shared" ref="E14:J14" si="1">SUM(E7:E12)</f>
        <v>85955</v>
      </c>
      <c r="F14" s="71">
        <f t="shared" si="1"/>
        <v>92578</v>
      </c>
      <c r="G14" s="70">
        <f t="shared" si="1"/>
        <v>97909</v>
      </c>
      <c r="H14" s="70">
        <f t="shared" si="1"/>
        <v>90391</v>
      </c>
      <c r="I14" s="70">
        <f t="shared" si="1"/>
        <v>93364</v>
      </c>
      <c r="J14" s="70">
        <f t="shared" si="1"/>
        <v>98573</v>
      </c>
      <c r="K14" s="70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ht="12" customHeight="1">
      <c r="A15" s="4"/>
      <c r="D15" s="6"/>
      <c r="E15" s="6"/>
      <c r="F15" s="6"/>
      <c r="G15" s="6"/>
      <c r="H15" s="6"/>
      <c r="I15" s="6"/>
      <c r="J15" s="6"/>
      <c r="K15" s="6"/>
    </row>
    <row r="16" spans="1:47" ht="12" customHeight="1">
      <c r="A16" s="4"/>
      <c r="B16" s="19" t="s">
        <v>166</v>
      </c>
      <c r="C16" s="20"/>
      <c r="D16" s="9">
        <v>9976</v>
      </c>
      <c r="E16" s="9">
        <v>9918</v>
      </c>
      <c r="F16" s="9">
        <v>9944</v>
      </c>
      <c r="G16" s="9">
        <v>9715</v>
      </c>
      <c r="H16" s="9">
        <v>9492</v>
      </c>
      <c r="I16" s="9">
        <v>9353</v>
      </c>
      <c r="J16" s="9">
        <v>9068</v>
      </c>
      <c r="K16" s="9"/>
    </row>
    <row r="17" spans="1:47" s="279" customFormat="1" ht="12" customHeight="1">
      <c r="A17" s="277"/>
      <c r="B17" s="19" t="s">
        <v>253</v>
      </c>
      <c r="C17" s="20"/>
      <c r="D17" s="351">
        <v>13887</v>
      </c>
      <c r="E17" s="351">
        <v>14289</v>
      </c>
      <c r="F17" s="351">
        <v>14604</v>
      </c>
      <c r="G17" s="351">
        <v>14716</v>
      </c>
      <c r="H17" s="31">
        <v>14197</v>
      </c>
      <c r="I17" s="358">
        <v>15291</v>
      </c>
      <c r="J17" s="358">
        <v>16407</v>
      </c>
      <c r="K17" s="278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</row>
    <row r="18" spans="1:47" ht="12" customHeight="1">
      <c r="B18" s="19" t="s">
        <v>7</v>
      </c>
      <c r="C18" s="21"/>
      <c r="D18" s="9">
        <v>12712</v>
      </c>
      <c r="E18" s="9">
        <v>12997</v>
      </c>
      <c r="F18" s="9">
        <v>13167</v>
      </c>
      <c r="G18" s="9">
        <v>13479</v>
      </c>
      <c r="H18" s="9">
        <v>13797</v>
      </c>
      <c r="I18" s="358">
        <v>13976</v>
      </c>
      <c r="J18" s="358">
        <v>14218</v>
      </c>
      <c r="K18" s="9"/>
    </row>
    <row r="19" spans="1:47" ht="12" customHeight="1">
      <c r="B19" s="19" t="s">
        <v>121</v>
      </c>
      <c r="C19" s="20"/>
      <c r="D19" s="9">
        <v>4978</v>
      </c>
      <c r="E19" s="9">
        <v>4336</v>
      </c>
      <c r="F19" s="9">
        <v>5714</v>
      </c>
      <c r="G19" s="9">
        <v>7328</v>
      </c>
      <c r="H19" s="9">
        <v>4756</v>
      </c>
      <c r="I19" s="358">
        <v>4428</v>
      </c>
      <c r="J19" s="358">
        <v>4336</v>
      </c>
      <c r="K19" s="9"/>
    </row>
    <row r="20" spans="1:47" s="279" customFormat="1" ht="12" customHeight="1">
      <c r="A20" s="281"/>
      <c r="B20" s="19" t="s">
        <v>6</v>
      </c>
      <c r="C20" s="20"/>
      <c r="D20" s="351">
        <v>2950</v>
      </c>
      <c r="E20" s="351">
        <v>3033</v>
      </c>
      <c r="F20" s="351">
        <v>3096</v>
      </c>
      <c r="G20" s="351">
        <v>3175</v>
      </c>
      <c r="H20" s="31">
        <v>3088</v>
      </c>
      <c r="I20" s="358">
        <v>3198</v>
      </c>
      <c r="J20" s="358">
        <v>3213</v>
      </c>
      <c r="K20" s="278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</row>
    <row r="21" spans="1:47" s="279" customFormat="1" ht="12" customHeight="1">
      <c r="A21" s="281"/>
      <c r="B21" s="5" t="s">
        <v>140</v>
      </c>
      <c r="C21" s="20"/>
      <c r="D21" s="329">
        <v>4715</v>
      </c>
      <c r="E21" s="329">
        <v>4878</v>
      </c>
      <c r="F21" s="329">
        <v>4822</v>
      </c>
      <c r="G21" s="329">
        <v>4940</v>
      </c>
      <c r="H21" s="329">
        <v>4988</v>
      </c>
      <c r="I21" s="358">
        <v>5012</v>
      </c>
      <c r="J21" s="358">
        <v>4940</v>
      </c>
      <c r="K21" s="329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</row>
    <row r="22" spans="1:47" s="11" customFormat="1" ht="12" customHeight="1">
      <c r="A22" s="22"/>
      <c r="B22" s="23" t="s">
        <v>122</v>
      </c>
      <c r="C22" s="24"/>
      <c r="D22" s="10">
        <v>3613</v>
      </c>
      <c r="E22" s="10">
        <v>3651</v>
      </c>
      <c r="F22" s="10">
        <v>3767</v>
      </c>
      <c r="G22" s="10">
        <v>4604</v>
      </c>
      <c r="H22" s="10">
        <v>3494</v>
      </c>
      <c r="I22" s="10">
        <v>3835</v>
      </c>
      <c r="J22" s="10">
        <v>4160</v>
      </c>
      <c r="K22" s="1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3" customHeight="1">
      <c r="D23" s="6"/>
      <c r="E23" s="6"/>
      <c r="F23" s="6"/>
      <c r="G23" s="6"/>
      <c r="H23" s="6"/>
      <c r="I23" s="6"/>
      <c r="J23" s="6"/>
      <c r="K23" s="6"/>
    </row>
    <row r="24" spans="1:47" s="18" customFormat="1" ht="12" customHeight="1">
      <c r="A24" s="72"/>
      <c r="B24" s="72" t="s">
        <v>142</v>
      </c>
      <c r="C24" s="25"/>
      <c r="D24" s="70">
        <f t="shared" ref="D24" si="2">SUM(D16:D22)</f>
        <v>52831</v>
      </c>
      <c r="E24" s="70">
        <f t="shared" ref="E24:J24" si="3">SUM(E16:E22)</f>
        <v>53102</v>
      </c>
      <c r="F24" s="70">
        <f t="shared" si="3"/>
        <v>55114</v>
      </c>
      <c r="G24" s="70">
        <f t="shared" si="3"/>
        <v>57957</v>
      </c>
      <c r="H24" s="70">
        <f t="shared" si="3"/>
        <v>53812</v>
      </c>
      <c r="I24" s="70">
        <f t="shared" si="3"/>
        <v>55093</v>
      </c>
      <c r="J24" s="70">
        <f t="shared" si="3"/>
        <v>56342</v>
      </c>
      <c r="K24" s="70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16" customFormat="1" ht="12" customHeight="1">
      <c r="A25" s="68"/>
      <c r="B25" s="68"/>
      <c r="C25" s="68"/>
      <c r="D25" s="43"/>
      <c r="E25" s="43"/>
      <c r="F25" s="43"/>
      <c r="G25" s="43"/>
      <c r="H25" s="43"/>
      <c r="I25" s="43"/>
      <c r="J25" s="43"/>
      <c r="K25" s="43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18" customFormat="1" ht="12" customHeight="1">
      <c r="A26" s="72"/>
      <c r="B26" s="35" t="s">
        <v>123</v>
      </c>
      <c r="C26" s="25"/>
      <c r="D26" s="70">
        <v>18355</v>
      </c>
      <c r="E26" s="70">
        <v>18130</v>
      </c>
      <c r="F26" s="70">
        <v>19961</v>
      </c>
      <c r="G26" s="70">
        <v>33009</v>
      </c>
      <c r="H26" s="70">
        <v>18096</v>
      </c>
      <c r="I26" s="70">
        <v>17684</v>
      </c>
      <c r="J26" s="70">
        <v>23173</v>
      </c>
      <c r="K26" s="7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16" customFormat="1" ht="12" customHeight="1">
      <c r="A27" s="68"/>
      <c r="B27" s="68"/>
      <c r="C27" s="73"/>
      <c r="D27" s="43"/>
      <c r="E27" s="43"/>
      <c r="F27" s="43"/>
      <c r="G27" s="43"/>
      <c r="H27" s="43"/>
      <c r="I27" s="43"/>
      <c r="J27" s="43"/>
      <c r="K27" s="43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18" customFormat="1" ht="12" customHeight="1">
      <c r="A28" s="72" t="s">
        <v>9</v>
      </c>
      <c r="B28" s="25"/>
      <c r="C28" s="72"/>
      <c r="D28" s="71">
        <f t="shared" ref="D28:J28" si="4">D14+D24+D26</f>
        <v>159333</v>
      </c>
      <c r="E28" s="71">
        <f t="shared" si="4"/>
        <v>157187</v>
      </c>
      <c r="F28" s="71">
        <f t="shared" si="4"/>
        <v>167653</v>
      </c>
      <c r="G28" s="71">
        <f t="shared" si="4"/>
        <v>188875</v>
      </c>
      <c r="H28" s="71">
        <f t="shared" si="4"/>
        <v>162299</v>
      </c>
      <c r="I28" s="71">
        <f t="shared" si="4"/>
        <v>166141</v>
      </c>
      <c r="J28" s="71">
        <f t="shared" si="4"/>
        <v>178088</v>
      </c>
      <c r="K28" s="71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ht="12" customHeight="1">
      <c r="C29" s="20"/>
      <c r="D29" s="6"/>
      <c r="E29" s="6"/>
      <c r="F29" s="6"/>
      <c r="G29" s="6"/>
      <c r="H29" s="6"/>
      <c r="I29" s="6"/>
      <c r="J29" s="6"/>
      <c r="K29" s="6"/>
    </row>
    <row r="30" spans="1:47" ht="12" customHeight="1">
      <c r="A30" s="26"/>
      <c r="B30" s="26"/>
      <c r="C30" s="26" t="s">
        <v>124</v>
      </c>
      <c r="D30" s="9">
        <v>-5334</v>
      </c>
      <c r="E30" s="9">
        <v>-5395</v>
      </c>
      <c r="F30" s="9">
        <v>-5498</v>
      </c>
      <c r="G30" s="9">
        <v>-5852</v>
      </c>
      <c r="H30" s="9">
        <v>-5926</v>
      </c>
      <c r="I30" s="358">
        <v>-6256</v>
      </c>
      <c r="J30" s="358">
        <v>-6455</v>
      </c>
      <c r="K30" s="9"/>
    </row>
    <row r="31" spans="1:47" ht="12" customHeight="1">
      <c r="A31" s="26"/>
      <c r="B31" s="26"/>
      <c r="C31" s="26" t="s">
        <v>158</v>
      </c>
      <c r="D31" s="9">
        <v>-12846</v>
      </c>
      <c r="E31" s="9">
        <v>-12774</v>
      </c>
      <c r="F31" s="9">
        <v>-13983</v>
      </c>
      <c r="G31" s="9">
        <v>-23711</v>
      </c>
      <c r="H31" s="9">
        <v>-12397</v>
      </c>
      <c r="I31" s="358">
        <v>-12693</v>
      </c>
      <c r="J31" s="358">
        <v>-16694</v>
      </c>
      <c r="K31" s="9"/>
    </row>
    <row r="32" spans="1:47" ht="12" customHeight="1">
      <c r="A32" s="26"/>
      <c r="B32" s="26"/>
      <c r="C32" s="26" t="s">
        <v>125</v>
      </c>
      <c r="D32" s="9">
        <v>-2671</v>
      </c>
      <c r="E32" s="9">
        <v>-2142</v>
      </c>
      <c r="F32" s="9">
        <v>-2419</v>
      </c>
      <c r="G32" s="9">
        <v>-2485</v>
      </c>
      <c r="H32" s="9">
        <v>-2038</v>
      </c>
      <c r="I32" s="358">
        <v>-1890</v>
      </c>
      <c r="J32" s="358">
        <v>-1904</v>
      </c>
      <c r="K32" s="9"/>
    </row>
    <row r="33" spans="1:47" ht="12" customHeight="1">
      <c r="C33" s="27" t="s">
        <v>105</v>
      </c>
      <c r="D33" s="9">
        <v>-6468</v>
      </c>
      <c r="E33" s="9">
        <v>-6801</v>
      </c>
      <c r="F33" s="9">
        <v>-7614</v>
      </c>
      <c r="G33" s="9">
        <v>-6731</v>
      </c>
      <c r="H33" s="9">
        <v>-6775</v>
      </c>
      <c r="I33" s="9">
        <v>-6814</v>
      </c>
      <c r="J33" s="9">
        <v>-6507</v>
      </c>
      <c r="K33" s="9"/>
    </row>
    <row r="34" spans="1:47" s="11" customFormat="1" ht="12" customHeight="1">
      <c r="A34" s="26"/>
      <c r="B34" s="26"/>
      <c r="C34" s="5" t="s">
        <v>126</v>
      </c>
      <c r="D34" s="9">
        <v>-39773</v>
      </c>
      <c r="E34" s="28">
        <v>-39940</v>
      </c>
      <c r="F34" s="28">
        <v>-42898</v>
      </c>
      <c r="G34" s="28">
        <v>-52153</v>
      </c>
      <c r="H34" s="9">
        <v>-42032</v>
      </c>
      <c r="I34" s="28">
        <v>-42017</v>
      </c>
      <c r="J34" s="28">
        <v>-44852</v>
      </c>
      <c r="K34" s="2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2" customHeight="1">
      <c r="A35" s="29"/>
      <c r="B35" s="29" t="s">
        <v>127</v>
      </c>
      <c r="C35" s="29"/>
      <c r="D35" s="30">
        <f t="shared" ref="D35:J35" si="5">SUM(D30:D34)</f>
        <v>-67092</v>
      </c>
      <c r="E35" s="30">
        <f t="shared" si="5"/>
        <v>-67052</v>
      </c>
      <c r="F35" s="275">
        <f t="shared" si="5"/>
        <v>-72412</v>
      </c>
      <c r="G35" s="30">
        <f t="shared" si="5"/>
        <v>-90932</v>
      </c>
      <c r="H35" s="30">
        <f t="shared" si="5"/>
        <v>-69168</v>
      </c>
      <c r="I35" s="30">
        <f t="shared" si="5"/>
        <v>-69670</v>
      </c>
      <c r="J35" s="30">
        <f t="shared" si="5"/>
        <v>-76412</v>
      </c>
      <c r="K35" s="30"/>
    </row>
    <row r="36" spans="1:47" ht="12" customHeight="1">
      <c r="A36" s="35" t="s">
        <v>147</v>
      </c>
      <c r="B36" s="283"/>
      <c r="C36" s="35"/>
      <c r="D36" s="74">
        <f t="shared" ref="D36:F36" si="6">SUM(D28,D35)</f>
        <v>92241</v>
      </c>
      <c r="E36" s="74">
        <f t="shared" si="6"/>
        <v>90135</v>
      </c>
      <c r="F36" s="74">
        <f t="shared" si="6"/>
        <v>95241</v>
      </c>
      <c r="G36" s="74">
        <f>SUM(G28,G35)</f>
        <v>97943</v>
      </c>
      <c r="H36" s="74">
        <f>SUM(H28,H35)</f>
        <v>93131</v>
      </c>
      <c r="I36" s="74">
        <f>SUM(I28,I35)</f>
        <v>96471</v>
      </c>
      <c r="J36" s="74">
        <f>SUM(J28,J35)</f>
        <v>101676</v>
      </c>
      <c r="K36" s="74"/>
    </row>
    <row r="37" spans="1:47" ht="12" customHeight="1">
      <c r="A37" s="282"/>
      <c r="B37" s="282"/>
      <c r="C37" s="282"/>
      <c r="D37" s="9"/>
      <c r="E37" s="9"/>
      <c r="F37" s="9"/>
      <c r="G37" s="9"/>
      <c r="H37" s="9"/>
      <c r="I37" s="9"/>
      <c r="J37" s="9"/>
      <c r="K37" s="9"/>
    </row>
    <row r="38" spans="1:47" ht="12" customHeight="1">
      <c r="A38" s="26"/>
      <c r="B38" s="26" t="s">
        <v>128</v>
      </c>
      <c r="C38" s="26"/>
      <c r="D38" s="9">
        <v>-22169</v>
      </c>
      <c r="E38" s="9">
        <v>-17925</v>
      </c>
      <c r="F38" s="9">
        <v>-18332</v>
      </c>
      <c r="G38" s="9">
        <v>-20578</v>
      </c>
      <c r="H38" s="9">
        <v>-19221</v>
      </c>
      <c r="I38" s="9">
        <v>-20507</v>
      </c>
      <c r="J38" s="9">
        <v>-20128</v>
      </c>
      <c r="K38" s="9"/>
    </row>
    <row r="39" spans="1:47" ht="12" customHeight="1">
      <c r="A39" s="26"/>
      <c r="B39" s="26" t="s">
        <v>129</v>
      </c>
      <c r="C39" s="26"/>
      <c r="D39" s="9">
        <v>-33678</v>
      </c>
      <c r="E39" s="31">
        <v>-35342</v>
      </c>
      <c r="F39" s="31">
        <v>-35352</v>
      </c>
      <c r="G39" s="31">
        <v>-36686</v>
      </c>
      <c r="H39" s="9">
        <v>-35128</v>
      </c>
      <c r="I39" s="31">
        <v>-36678</v>
      </c>
      <c r="J39" s="31">
        <v>-36891</v>
      </c>
      <c r="K39" s="31"/>
    </row>
    <row r="40" spans="1:47" ht="12" customHeight="1">
      <c r="A40" s="26"/>
      <c r="B40" s="26" t="s">
        <v>104</v>
      </c>
      <c r="C40" s="32"/>
      <c r="D40" s="9">
        <v>-7218</v>
      </c>
      <c r="E40" s="28">
        <v>3</v>
      </c>
      <c r="F40" s="28">
        <v>0</v>
      </c>
      <c r="G40" s="28">
        <v>0</v>
      </c>
      <c r="H40" s="9">
        <v>-7252</v>
      </c>
      <c r="I40" s="28">
        <v>-81</v>
      </c>
      <c r="J40" s="28">
        <v>1</v>
      </c>
      <c r="K40" s="28"/>
    </row>
    <row r="41" spans="1:47" s="11" customFormat="1" ht="12" customHeight="1">
      <c r="A41" s="33"/>
      <c r="B41" s="33" t="s">
        <v>130</v>
      </c>
      <c r="C41" s="33"/>
      <c r="D41" s="10">
        <v>-16786</v>
      </c>
      <c r="E41" s="10">
        <v>-16849</v>
      </c>
      <c r="F41" s="10">
        <v>-17252</v>
      </c>
      <c r="G41" s="10">
        <v>-18414</v>
      </c>
      <c r="H41" s="10">
        <v>-17270</v>
      </c>
      <c r="I41" s="10">
        <v>-17388</v>
      </c>
      <c r="J41" s="10">
        <v>-16210</v>
      </c>
      <c r="K41" s="1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2" customHeight="1">
      <c r="A42" s="34"/>
      <c r="B42" s="26"/>
      <c r="C42" s="26"/>
      <c r="D42" s="9"/>
      <c r="E42" s="9"/>
      <c r="F42" s="9"/>
      <c r="G42" s="9"/>
      <c r="H42" s="9"/>
      <c r="I42" s="9"/>
      <c r="J42" s="9"/>
      <c r="K42" s="9"/>
    </row>
    <row r="43" spans="1:47" s="18" customFormat="1" ht="12" customHeight="1">
      <c r="A43" s="35"/>
      <c r="B43" s="69" t="s">
        <v>131</v>
      </c>
      <c r="C43" s="35"/>
      <c r="D43" s="74">
        <f t="shared" ref="D43:G43" si="7">SUM(D38:D41,D35)</f>
        <v>-146943</v>
      </c>
      <c r="E43" s="74">
        <f t="shared" si="7"/>
        <v>-137165</v>
      </c>
      <c r="F43" s="74">
        <f t="shared" si="7"/>
        <v>-143348</v>
      </c>
      <c r="G43" s="74">
        <f t="shared" si="7"/>
        <v>-166610</v>
      </c>
      <c r="H43" s="74">
        <f>SUM(H38:H41,H35)</f>
        <v>-148039</v>
      </c>
      <c r="I43" s="74">
        <f>SUM(I38:I41,I35)</f>
        <v>-144324</v>
      </c>
      <c r="J43" s="74">
        <f>SUM(J38:J41,J35)</f>
        <v>-149640</v>
      </c>
      <c r="K43" s="74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16" customFormat="1" ht="12" customHeight="1">
      <c r="A44" s="36"/>
      <c r="B44" s="36"/>
      <c r="C44" s="36"/>
      <c r="D44" s="43"/>
      <c r="E44" s="43"/>
      <c r="F44" s="43"/>
      <c r="G44" s="43"/>
      <c r="H44" s="43"/>
      <c r="I44" s="43"/>
      <c r="J44" s="43"/>
      <c r="K44" s="43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8" customFormat="1" ht="12" customHeight="1">
      <c r="A45" s="26"/>
      <c r="B45" s="26" t="s">
        <v>132</v>
      </c>
      <c r="C45" s="32"/>
      <c r="D45" s="9">
        <v>333</v>
      </c>
      <c r="E45" s="28">
        <v>763</v>
      </c>
      <c r="F45" s="28">
        <v>1080</v>
      </c>
      <c r="G45" s="28">
        <v>3666</v>
      </c>
      <c r="H45" s="9">
        <v>806</v>
      </c>
      <c r="I45" s="28">
        <v>778</v>
      </c>
      <c r="J45" s="28">
        <v>1034</v>
      </c>
      <c r="K45" s="28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78" customFormat="1" ht="12" customHeight="1">
      <c r="A46" s="36"/>
      <c r="B46" s="36"/>
      <c r="C46" s="76"/>
      <c r="D46" s="77"/>
      <c r="E46" s="77"/>
      <c r="F46" s="77"/>
      <c r="G46" s="77"/>
      <c r="H46" s="77"/>
      <c r="I46" s="77"/>
      <c r="J46" s="77"/>
      <c r="K46" s="7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18" customFormat="1" ht="12" customHeight="1">
      <c r="A47" s="79" t="s">
        <v>133</v>
      </c>
      <c r="B47" s="79"/>
      <c r="C47" s="35"/>
      <c r="D47" s="80">
        <f t="shared" ref="D47:J47" si="8">SUM(D28+D43+D45)</f>
        <v>12723</v>
      </c>
      <c r="E47" s="80">
        <f t="shared" si="8"/>
        <v>20785</v>
      </c>
      <c r="F47" s="81">
        <f t="shared" si="8"/>
        <v>25385</v>
      </c>
      <c r="G47" s="80">
        <f t="shared" si="8"/>
        <v>25931</v>
      </c>
      <c r="H47" s="80">
        <f t="shared" si="8"/>
        <v>15066</v>
      </c>
      <c r="I47" s="80">
        <f t="shared" si="8"/>
        <v>22595</v>
      </c>
      <c r="J47" s="80">
        <f t="shared" si="8"/>
        <v>29482</v>
      </c>
      <c r="K47" s="80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8" customFormat="1" ht="12" customHeight="1">
      <c r="A48" s="26"/>
      <c r="B48" s="26"/>
      <c r="C48" s="26"/>
      <c r="D48" s="9"/>
      <c r="E48" s="9"/>
      <c r="F48" s="9"/>
      <c r="G48" s="9"/>
      <c r="H48" s="9"/>
      <c r="I48" s="9"/>
      <c r="J48" s="9"/>
      <c r="K48" s="9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8" customFormat="1" ht="12" customHeight="1">
      <c r="A49" s="26"/>
      <c r="B49" s="26"/>
      <c r="C49" s="327" t="s">
        <v>223</v>
      </c>
      <c r="D49" s="9">
        <v>71</v>
      </c>
      <c r="E49" s="9">
        <v>137</v>
      </c>
      <c r="F49" s="9">
        <v>70</v>
      </c>
      <c r="G49" s="9">
        <v>398</v>
      </c>
      <c r="H49" s="9">
        <v>68</v>
      </c>
      <c r="I49" s="9">
        <v>65</v>
      </c>
      <c r="J49" s="9">
        <v>128</v>
      </c>
      <c r="K49" s="9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8" customFormat="1" ht="12" customHeight="1">
      <c r="A50" s="5"/>
      <c r="B50" s="5"/>
      <c r="C50" s="327" t="s">
        <v>224</v>
      </c>
      <c r="D50" s="9">
        <v>-2956</v>
      </c>
      <c r="E50" s="9">
        <v>-3241</v>
      </c>
      <c r="F50" s="9">
        <v>-3005</v>
      </c>
      <c r="G50" s="9">
        <v>-2117</v>
      </c>
      <c r="H50" s="9">
        <v>-3570</v>
      </c>
      <c r="I50" s="9">
        <v>-3376</v>
      </c>
      <c r="J50" s="9">
        <v>-3330</v>
      </c>
      <c r="K50" s="9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ht="12" customHeight="1">
      <c r="A51" s="324"/>
      <c r="B51" s="324"/>
      <c r="C51" s="328" t="s">
        <v>225</v>
      </c>
      <c r="D51" s="325">
        <v>-8084</v>
      </c>
      <c r="E51" s="326">
        <v>-2342</v>
      </c>
      <c r="F51" s="326">
        <v>1734</v>
      </c>
      <c r="G51" s="326">
        <v>-4511</v>
      </c>
      <c r="H51" s="325">
        <v>1877</v>
      </c>
      <c r="I51" s="326">
        <v>-707</v>
      </c>
      <c r="J51" s="326">
        <v>-2325</v>
      </c>
      <c r="K51" s="326"/>
    </row>
    <row r="52" spans="1:47" ht="12" customHeight="1">
      <c r="A52" s="36"/>
      <c r="B52" s="26" t="s">
        <v>10</v>
      </c>
      <c r="C52" s="19"/>
      <c r="D52" s="37">
        <v>-10969</v>
      </c>
      <c r="E52" s="37">
        <v>-5446</v>
      </c>
      <c r="F52" s="37">
        <v>-1201</v>
      </c>
      <c r="G52" s="37">
        <v>-6230</v>
      </c>
      <c r="H52" s="37">
        <f>SUM(H49:H51)</f>
        <v>-1625</v>
      </c>
      <c r="I52" s="37">
        <f>SUM(I49:I51)</f>
        <v>-4018</v>
      </c>
      <c r="J52" s="37">
        <f>SUM(J49:J51)</f>
        <v>-5527</v>
      </c>
      <c r="K52" s="37"/>
    </row>
    <row r="53" spans="1:47" ht="12" customHeight="1">
      <c r="A53" s="26"/>
      <c r="B53" s="26"/>
      <c r="C53" s="26"/>
      <c r="D53" s="9"/>
      <c r="E53" s="9"/>
      <c r="F53" s="9"/>
      <c r="G53" s="9"/>
      <c r="H53" s="9"/>
      <c r="I53" s="9"/>
      <c r="J53" s="9"/>
      <c r="K53" s="9"/>
    </row>
    <row r="54" spans="1:47" s="11" customFormat="1" ht="12" customHeight="1">
      <c r="A54" s="33"/>
      <c r="B54" s="33" t="s">
        <v>159</v>
      </c>
      <c r="C54" s="33"/>
      <c r="D54" s="38">
        <v>-66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2" customHeight="1">
      <c r="A55" s="26"/>
      <c r="B55" s="26"/>
      <c r="C55" s="26"/>
      <c r="D55" s="6"/>
      <c r="E55" s="6"/>
      <c r="F55" s="6"/>
      <c r="G55" s="6"/>
      <c r="H55" s="6"/>
      <c r="I55" s="6"/>
      <c r="J55" s="6"/>
      <c r="K55" s="6"/>
    </row>
    <row r="56" spans="1:47" s="18" customFormat="1" ht="12" customHeight="1">
      <c r="A56" s="35" t="s">
        <v>134</v>
      </c>
      <c r="B56" s="35"/>
      <c r="C56" s="35"/>
      <c r="D56" s="74">
        <f t="shared" ref="D56:J56" si="9">SUM(D47+D52+D54)</f>
        <v>1688</v>
      </c>
      <c r="E56" s="82">
        <f t="shared" si="9"/>
        <v>15339</v>
      </c>
      <c r="F56" s="75">
        <f t="shared" si="9"/>
        <v>24184</v>
      </c>
      <c r="G56" s="82">
        <f t="shared" si="9"/>
        <v>19701</v>
      </c>
      <c r="H56" s="82">
        <f t="shared" si="9"/>
        <v>13441</v>
      </c>
      <c r="I56" s="82">
        <f t="shared" si="9"/>
        <v>18577</v>
      </c>
      <c r="J56" s="82">
        <f t="shared" si="9"/>
        <v>23955</v>
      </c>
      <c r="K56" s="82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ht="12" customHeight="1">
      <c r="A57" s="26"/>
      <c r="B57" s="26"/>
      <c r="C57" s="26"/>
      <c r="D57" s="9"/>
      <c r="E57" s="9"/>
      <c r="F57" s="9"/>
      <c r="G57" s="9"/>
      <c r="H57" s="9"/>
      <c r="I57" s="9"/>
      <c r="J57" s="9"/>
      <c r="K57" s="9"/>
    </row>
    <row r="58" spans="1:47" s="11" customFormat="1" ht="12" customHeight="1">
      <c r="A58" s="26"/>
      <c r="B58" s="26" t="s">
        <v>135</v>
      </c>
      <c r="C58" s="26"/>
      <c r="D58" s="38">
        <v>-2500</v>
      </c>
      <c r="E58" s="38">
        <v>-3858</v>
      </c>
      <c r="F58" s="38">
        <v>-4501</v>
      </c>
      <c r="G58" s="38">
        <v>-3736</v>
      </c>
      <c r="H58" s="38">
        <v>-3380</v>
      </c>
      <c r="I58" s="38">
        <v>-4062</v>
      </c>
      <c r="J58" s="38">
        <v>-4524</v>
      </c>
      <c r="K58" s="3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2" customHeight="1">
      <c r="A59" s="29"/>
      <c r="B59" s="29"/>
      <c r="C59" s="29"/>
      <c r="D59" s="9"/>
      <c r="E59" s="9"/>
      <c r="F59" s="9"/>
      <c r="G59" s="9"/>
      <c r="H59" s="9"/>
      <c r="I59" s="9"/>
      <c r="J59" s="9"/>
      <c r="K59" s="9"/>
    </row>
    <row r="60" spans="1:47" s="16" customFormat="1" ht="12" customHeight="1">
      <c r="A60" s="39" t="s">
        <v>11</v>
      </c>
      <c r="B60" s="39"/>
      <c r="C60" s="39"/>
      <c r="D60" s="83">
        <v>-812</v>
      </c>
      <c r="E60" s="85">
        <v>11481</v>
      </c>
      <c r="F60" s="85">
        <v>19683</v>
      </c>
      <c r="G60" s="85">
        <v>15965</v>
      </c>
      <c r="H60" s="83">
        <v>10061</v>
      </c>
      <c r="I60" s="85">
        <f>SUM(I56:I58)</f>
        <v>14515</v>
      </c>
      <c r="J60" s="85">
        <f>SUM(J56:J58)</f>
        <v>19431</v>
      </c>
      <c r="K60" s="85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ht="12" customHeight="1">
      <c r="A61" s="26"/>
      <c r="B61" s="26"/>
      <c r="C61" s="26"/>
      <c r="D61" s="6"/>
      <c r="E61" s="6"/>
      <c r="F61" s="6"/>
      <c r="G61" s="6"/>
      <c r="H61" s="6"/>
      <c r="I61" s="6"/>
      <c r="J61" s="6"/>
      <c r="K61" s="6"/>
    </row>
    <row r="62" spans="1:47" ht="12" customHeight="1">
      <c r="A62" s="40" t="s">
        <v>226</v>
      </c>
      <c r="B62" s="26"/>
      <c r="C62" s="26"/>
      <c r="D62" s="37">
        <v>7374</v>
      </c>
      <c r="E62" s="37">
        <v>-755</v>
      </c>
      <c r="F62" s="37">
        <v>2111</v>
      </c>
      <c r="G62" s="37">
        <v>217</v>
      </c>
      <c r="H62" s="37">
        <v>-360</v>
      </c>
      <c r="I62" s="37">
        <v>-3422</v>
      </c>
      <c r="J62" s="37">
        <v>2319</v>
      </c>
      <c r="K62" s="37"/>
    </row>
    <row r="63" spans="1:47" ht="12" customHeight="1">
      <c r="A63" s="40" t="s">
        <v>227</v>
      </c>
      <c r="B63" s="26"/>
      <c r="C63" s="26"/>
      <c r="D63" s="37">
        <v>-71</v>
      </c>
      <c r="E63" s="37">
        <v>-18</v>
      </c>
      <c r="F63" s="37">
        <v>104</v>
      </c>
      <c r="G63" s="37">
        <v>35</v>
      </c>
      <c r="H63" s="37">
        <v>65</v>
      </c>
      <c r="I63" s="37">
        <v>77</v>
      </c>
      <c r="J63" s="37">
        <v>127</v>
      </c>
      <c r="K63" s="37"/>
    </row>
    <row r="64" spans="1:47" s="16" customFormat="1" ht="12" customHeight="1">
      <c r="A64" s="86" t="s">
        <v>228</v>
      </c>
      <c r="B64" s="87"/>
      <c r="C64" s="87"/>
      <c r="D64" s="85">
        <f t="shared" ref="D64:J64" si="10">SUM(D62:D63)</f>
        <v>7303</v>
      </c>
      <c r="E64" s="85">
        <f t="shared" si="10"/>
        <v>-773</v>
      </c>
      <c r="F64" s="85">
        <f t="shared" si="10"/>
        <v>2215</v>
      </c>
      <c r="G64" s="85">
        <f t="shared" si="10"/>
        <v>252</v>
      </c>
      <c r="H64" s="85">
        <f t="shared" si="10"/>
        <v>-295</v>
      </c>
      <c r="I64" s="85">
        <f t="shared" si="10"/>
        <v>-3345</v>
      </c>
      <c r="J64" s="85">
        <f t="shared" si="10"/>
        <v>2446</v>
      </c>
      <c r="K64" s="85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16" customFormat="1" ht="12" customHeight="1">
      <c r="A65" s="88"/>
      <c r="B65" s="36"/>
      <c r="C65" s="36"/>
      <c r="D65" s="43"/>
      <c r="E65" s="43"/>
      <c r="F65" s="43"/>
      <c r="G65" s="43"/>
      <c r="H65" s="43"/>
      <c r="I65" s="43"/>
      <c r="J65" s="43"/>
      <c r="K65" s="43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12" customHeight="1">
      <c r="A66" s="89" t="s">
        <v>229</v>
      </c>
      <c r="B66" s="39"/>
      <c r="C66" s="39"/>
      <c r="D66" s="83">
        <f>SUM(D60+D64)</f>
        <v>6491</v>
      </c>
      <c r="E66" s="83">
        <f>SUM(E60+E64)</f>
        <v>10708</v>
      </c>
      <c r="F66" s="84">
        <f>SUM(F60+F64)</f>
        <v>21898</v>
      </c>
      <c r="G66" s="83">
        <f>SUM(G60+G64)</f>
        <v>16217</v>
      </c>
      <c r="H66" s="83">
        <v>9766</v>
      </c>
      <c r="I66" s="83">
        <f>SUM(I60+I64)</f>
        <v>11170</v>
      </c>
      <c r="J66" s="83">
        <f>SUM(J60+J64)</f>
        <v>21877</v>
      </c>
      <c r="K66" s="83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ht="12" customHeight="1">
      <c r="A67" s="26"/>
      <c r="B67" s="26"/>
      <c r="C67" s="26"/>
      <c r="D67" s="6"/>
      <c r="E67" s="6"/>
      <c r="F67" s="6"/>
      <c r="G67" s="6"/>
      <c r="H67" s="6"/>
      <c r="I67" s="6"/>
      <c r="J67" s="6"/>
      <c r="K67" s="6"/>
    </row>
    <row r="68" spans="1:47" s="16" customFormat="1" ht="12" customHeight="1">
      <c r="A68" s="41" t="s">
        <v>148</v>
      </c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16" customFormat="1" ht="12" customHeight="1">
      <c r="A69" s="41" t="s">
        <v>136</v>
      </c>
      <c r="B69" s="41"/>
      <c r="C69" s="41"/>
      <c r="D69" s="6">
        <v>-1593</v>
      </c>
      <c r="E69" s="6">
        <v>10543</v>
      </c>
      <c r="F69" s="6">
        <v>18604</v>
      </c>
      <c r="G69" s="6">
        <v>14810</v>
      </c>
      <c r="H69" s="6">
        <v>8902</v>
      </c>
      <c r="I69" s="358">
        <v>13504</v>
      </c>
      <c r="J69" s="358">
        <v>17873</v>
      </c>
      <c r="K69" s="6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12" customHeight="1">
      <c r="A70" s="44" t="s">
        <v>12</v>
      </c>
      <c r="B70" s="44"/>
      <c r="C70" s="41"/>
      <c r="D70" s="45">
        <v>781</v>
      </c>
      <c r="E70" s="45">
        <v>938</v>
      </c>
      <c r="F70" s="45">
        <v>1079</v>
      </c>
      <c r="G70" s="45">
        <v>1155</v>
      </c>
      <c r="H70" s="45">
        <v>1159</v>
      </c>
      <c r="I70" s="358">
        <v>1011</v>
      </c>
      <c r="J70" s="358">
        <v>1558</v>
      </c>
      <c r="K70" s="45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12" customHeight="1" thickBot="1">
      <c r="A71" s="46"/>
      <c r="B71" s="47"/>
      <c r="C71" s="47"/>
      <c r="D71" s="48">
        <f t="shared" ref="D71" si="11">SUM(D69,D70)</f>
        <v>-812</v>
      </c>
      <c r="E71" s="49">
        <f t="shared" ref="E71:J71" si="12">SUM(E69:E70)</f>
        <v>11481</v>
      </c>
      <c r="F71" s="49">
        <f t="shared" si="12"/>
        <v>19683</v>
      </c>
      <c r="G71" s="49">
        <f t="shared" si="12"/>
        <v>15965</v>
      </c>
      <c r="H71" s="49">
        <f t="shared" si="12"/>
        <v>10061</v>
      </c>
      <c r="I71" s="49">
        <f t="shared" si="12"/>
        <v>14515</v>
      </c>
      <c r="J71" s="49">
        <f t="shared" si="12"/>
        <v>19431</v>
      </c>
      <c r="K71" s="49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12" customHeight="1" thickTop="1">
      <c r="A72" s="20"/>
      <c r="B72" s="5"/>
      <c r="C72" s="5"/>
      <c r="D72" s="50"/>
      <c r="E72" s="50"/>
      <c r="F72" s="50"/>
      <c r="G72" s="50"/>
      <c r="H72" s="50"/>
      <c r="I72" s="50"/>
      <c r="J72" s="50"/>
      <c r="K72" s="50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12" customHeight="1">
      <c r="A73" s="89" t="s">
        <v>13</v>
      </c>
      <c r="B73" s="39"/>
      <c r="C73" s="39"/>
      <c r="D73" s="83">
        <f t="shared" ref="D73:J73" si="13">SUM(D28+D35+D38+D40+D41+D45)</f>
        <v>46401</v>
      </c>
      <c r="E73" s="83">
        <f t="shared" si="13"/>
        <v>56127</v>
      </c>
      <c r="F73" s="84">
        <f t="shared" si="13"/>
        <v>60737</v>
      </c>
      <c r="G73" s="83">
        <f t="shared" si="13"/>
        <v>62617</v>
      </c>
      <c r="H73" s="83">
        <f t="shared" si="13"/>
        <v>50194</v>
      </c>
      <c r="I73" s="83">
        <f t="shared" si="13"/>
        <v>59273</v>
      </c>
      <c r="J73" s="83">
        <f t="shared" si="13"/>
        <v>66373</v>
      </c>
      <c r="K73" s="83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7" customFormat="1" ht="12" customHeight="1">
      <c r="A74" s="330" t="s">
        <v>171</v>
      </c>
      <c r="B74" s="23"/>
      <c r="C74" s="22"/>
      <c r="D74" s="331">
        <f>D73/D28</f>
        <v>0.29122027451940274</v>
      </c>
      <c r="E74" s="332">
        <f t="shared" ref="E74:J74" si="14">SUM(E73/E28)</f>
        <v>0.35707151354755801</v>
      </c>
      <c r="F74" s="332">
        <f t="shared" si="14"/>
        <v>0.36227803856775603</v>
      </c>
      <c r="G74" s="332">
        <f t="shared" si="14"/>
        <v>0.33152614162806088</v>
      </c>
      <c r="H74" s="332">
        <f t="shared" si="14"/>
        <v>0.30926869543250418</v>
      </c>
      <c r="I74" s="332">
        <f t="shared" si="14"/>
        <v>0.35676323123130355</v>
      </c>
      <c r="J74" s="332">
        <f t="shared" si="14"/>
        <v>0.37269776739589416</v>
      </c>
      <c r="K74" s="332"/>
    </row>
    <row r="75" spans="1:47" s="17" customFormat="1" ht="5.15" customHeight="1">
      <c r="A75" s="333"/>
      <c r="B75" s="334"/>
      <c r="C75" s="335"/>
      <c r="D75" s="336"/>
      <c r="E75" s="336"/>
      <c r="F75" s="336"/>
      <c r="G75" s="336"/>
      <c r="H75" s="336"/>
      <c r="I75" s="336"/>
      <c r="J75" s="336"/>
      <c r="K75" s="336"/>
    </row>
    <row r="76" spans="1:47" s="16" customFormat="1" ht="12" customHeight="1">
      <c r="A76" s="89" t="s">
        <v>179</v>
      </c>
      <c r="B76" s="39"/>
      <c r="C76" s="39"/>
      <c r="D76" s="83">
        <v>40853</v>
      </c>
      <c r="E76" s="83">
        <v>50187</v>
      </c>
      <c r="F76" s="84">
        <v>54949</v>
      </c>
      <c r="G76" s="83">
        <v>56636</v>
      </c>
      <c r="H76" s="83">
        <v>44151</v>
      </c>
      <c r="I76" s="83">
        <v>53239</v>
      </c>
      <c r="J76" s="83">
        <v>60292</v>
      </c>
      <c r="K76" s="83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16" customFormat="1" ht="12" customHeight="1">
      <c r="D77" s="274"/>
      <c r="E77" s="274"/>
      <c r="F77" s="91"/>
      <c r="G77" s="274"/>
      <c r="H77" s="274"/>
      <c r="I77" s="274"/>
      <c r="J77" s="274"/>
      <c r="K77" s="274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12" customHeight="1">
      <c r="A78" s="92" t="s">
        <v>0</v>
      </c>
      <c r="B78" s="92"/>
      <c r="C78" s="93"/>
      <c r="D78" s="94" t="s">
        <v>176</v>
      </c>
      <c r="E78" s="94" t="s">
        <v>180</v>
      </c>
      <c r="F78" s="94" t="s">
        <v>181</v>
      </c>
      <c r="G78" s="94" t="s">
        <v>190</v>
      </c>
      <c r="H78" s="94" t="s">
        <v>248</v>
      </c>
      <c r="I78" s="94" t="s">
        <v>254</v>
      </c>
      <c r="J78" s="94" t="s">
        <v>255</v>
      </c>
      <c r="K78" s="94" t="s">
        <v>256</v>
      </c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12" customHeight="1">
      <c r="A79" s="95" t="s">
        <v>150</v>
      </c>
      <c r="B79" s="96"/>
      <c r="C79" s="64"/>
      <c r="D79" s="97"/>
      <c r="E79" s="97"/>
      <c r="F79" s="97"/>
      <c r="G79" s="97"/>
      <c r="H79" s="97"/>
      <c r="I79" s="97"/>
      <c r="J79" s="97"/>
      <c r="K79" s="9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12" customHeight="1">
      <c r="A80" s="98" t="s">
        <v>151</v>
      </c>
      <c r="B80" s="99"/>
      <c r="C80" s="51"/>
      <c r="D80" s="52"/>
      <c r="E80" s="53"/>
      <c r="F80" s="53"/>
      <c r="G80" s="53"/>
      <c r="H80" s="52"/>
      <c r="I80" s="53"/>
      <c r="J80" s="53"/>
      <c r="K80" s="53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12" customHeight="1">
      <c r="D81" s="9"/>
      <c r="E81" s="9"/>
      <c r="F81" s="9"/>
      <c r="G81" s="9"/>
      <c r="H81" s="9"/>
      <c r="I81" s="9"/>
      <c r="J81" s="9"/>
      <c r="K81" s="9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12" customHeight="1">
      <c r="A82" s="40" t="s">
        <v>152</v>
      </c>
      <c r="B82" s="44"/>
      <c r="C82" s="5"/>
      <c r="D82" s="9"/>
      <c r="E82" s="9"/>
      <c r="F82" s="9"/>
      <c r="G82" s="9"/>
      <c r="H82" s="9"/>
      <c r="I82" s="9"/>
      <c r="J82" s="9"/>
      <c r="K82" s="9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12" customHeight="1">
      <c r="A83" s="40" t="s">
        <v>149</v>
      </c>
      <c r="B83" s="44"/>
      <c r="C83" s="54"/>
      <c r="D83" s="31">
        <v>2768</v>
      </c>
      <c r="E83" s="31">
        <v>10543</v>
      </c>
      <c r="F83" s="31">
        <v>19914</v>
      </c>
      <c r="G83" s="31">
        <v>14971</v>
      </c>
      <c r="H83" s="31">
        <v>8692</v>
      </c>
      <c r="I83" s="31">
        <v>13504</v>
      </c>
      <c r="J83" s="31">
        <v>19325</v>
      </c>
      <c r="K83" s="31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1" customFormat="1" ht="12" customHeight="1">
      <c r="A84" s="40" t="s">
        <v>12</v>
      </c>
      <c r="B84" s="44"/>
      <c r="C84" s="5"/>
      <c r="D84" s="45">
        <v>3723</v>
      </c>
      <c r="E84" s="45">
        <v>938</v>
      </c>
      <c r="F84" s="45">
        <v>1984</v>
      </c>
      <c r="G84" s="45">
        <v>1246</v>
      </c>
      <c r="H84" s="45">
        <v>1074</v>
      </c>
      <c r="I84" s="45">
        <v>1011</v>
      </c>
      <c r="J84" s="45">
        <v>2552</v>
      </c>
      <c r="K84" s="4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6" customFormat="1" ht="12" customHeight="1">
      <c r="A85" s="100"/>
      <c r="B85" s="100"/>
      <c r="C85" s="100"/>
      <c r="D85" s="101">
        <f>SUM(D83+D84)</f>
        <v>6491</v>
      </c>
      <c r="E85" s="102">
        <f t="shared" ref="E85:J85" si="15">SUM(E83:E84)</f>
        <v>11481</v>
      </c>
      <c r="F85" s="102">
        <f t="shared" si="15"/>
        <v>21898</v>
      </c>
      <c r="G85" s="102">
        <f t="shared" si="15"/>
        <v>16217</v>
      </c>
      <c r="H85" s="102">
        <f t="shared" si="15"/>
        <v>9766</v>
      </c>
      <c r="I85" s="102">
        <f t="shared" si="15"/>
        <v>14515</v>
      </c>
      <c r="J85" s="102">
        <f t="shared" si="15"/>
        <v>21877</v>
      </c>
      <c r="K85" s="102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ht="12" customHeight="1">
      <c r="D86" s="9"/>
      <c r="E86" s="9"/>
      <c r="F86" s="9"/>
      <c r="G86" s="9"/>
      <c r="H86" s="9"/>
      <c r="I86" s="9"/>
      <c r="J86" s="9"/>
      <c r="K86" s="9"/>
    </row>
    <row r="87" spans="1:47" s="16" customFormat="1" ht="12" customHeight="1">
      <c r="A87" s="55" t="s">
        <v>153</v>
      </c>
      <c r="B87" s="56"/>
      <c r="C87" s="5"/>
      <c r="D87" s="57">
        <v>-1.54</v>
      </c>
      <c r="E87" s="57">
        <v>10.199999999999999</v>
      </c>
      <c r="F87" s="57">
        <v>18.23</v>
      </c>
      <c r="G87" s="57">
        <v>14.48</v>
      </c>
      <c r="H87" s="57">
        <v>8.7200000000000006</v>
      </c>
      <c r="I87" s="57">
        <v>13.29</v>
      </c>
      <c r="J87" s="57">
        <v>17.93</v>
      </c>
      <c r="K87" s="5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>
      <c r="D88" s="58"/>
      <c r="E88" s="58"/>
      <c r="F88" s="58"/>
      <c r="G88" s="58"/>
      <c r="H88" s="58"/>
      <c r="I88" s="58"/>
      <c r="J88" s="58"/>
      <c r="K88" s="58"/>
    </row>
    <row r="89" spans="1:47">
      <c r="A89" s="359" t="s">
        <v>252</v>
      </c>
    </row>
    <row r="90" spans="1:47">
      <c r="F90" s="59"/>
      <c r="J90" s="59"/>
    </row>
    <row r="91" spans="1:47">
      <c r="F91" s="59"/>
      <c r="J91" s="59"/>
    </row>
    <row r="92" spans="1:47">
      <c r="F92" s="59"/>
      <c r="J92" s="59"/>
    </row>
    <row r="93" spans="1:47">
      <c r="F93" s="58"/>
      <c r="J93" s="58"/>
    </row>
    <row r="94" spans="1:47">
      <c r="F94" s="58"/>
      <c r="J94" s="58"/>
    </row>
    <row r="95" spans="1:47">
      <c r="F95" s="58"/>
      <c r="J95" s="58"/>
    </row>
    <row r="96" spans="1:47">
      <c r="F96" s="58"/>
      <c r="J96" s="58"/>
    </row>
    <row r="97" spans="6:10">
      <c r="F97" s="58"/>
      <c r="J97" s="58"/>
    </row>
    <row r="98" spans="6:10">
      <c r="F98" s="58"/>
      <c r="J98" s="58"/>
    </row>
    <row r="99" spans="6:10">
      <c r="F99" s="59"/>
      <c r="J99" s="59"/>
    </row>
    <row r="100" spans="6:10">
      <c r="F100" s="60"/>
      <c r="J100" s="60"/>
    </row>
    <row r="101" spans="6:10">
      <c r="F101" s="59"/>
      <c r="J101" s="59"/>
    </row>
    <row r="102" spans="6:10">
      <c r="F102" s="58"/>
      <c r="J102" s="58"/>
    </row>
    <row r="103" spans="6:10">
      <c r="F103" s="58"/>
      <c r="J103" s="58"/>
    </row>
    <row r="104" spans="6:10">
      <c r="F104" s="58"/>
      <c r="J104" s="58"/>
    </row>
    <row r="105" spans="6:10">
      <c r="F105" s="58"/>
      <c r="J105" s="58"/>
    </row>
    <row r="106" spans="6:10">
      <c r="F106" s="58"/>
      <c r="J106" s="58"/>
    </row>
    <row r="107" spans="6:10">
      <c r="F107" s="58"/>
      <c r="J107" s="58"/>
    </row>
    <row r="108" spans="6:10">
      <c r="F108" s="58"/>
      <c r="J108" s="58"/>
    </row>
    <row r="109" spans="6:10">
      <c r="F109" s="59"/>
      <c r="J109" s="59"/>
    </row>
    <row r="110" spans="6:10">
      <c r="F110" s="60"/>
      <c r="J110" s="60"/>
    </row>
    <row r="111" spans="6:10">
      <c r="F111" s="59"/>
      <c r="J111" s="59"/>
    </row>
    <row r="112" spans="6:10">
      <c r="F112" s="60"/>
      <c r="J112" s="60"/>
    </row>
    <row r="113" spans="6:10">
      <c r="F113" s="59"/>
      <c r="J113" s="59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6"/>
  <sheetViews>
    <sheetView showGridLines="0" zoomScale="90" zoomScaleNormal="90" zoomScaleSheetLayoutView="100" zoomScalePageLayoutView="80" workbookViewId="0">
      <selection activeCell="M22" sqref="M22"/>
    </sheetView>
  </sheetViews>
  <sheetFormatPr defaultColWidth="9.1796875" defaultRowHeight="13"/>
  <cols>
    <col min="1" max="2" width="3.453125" style="136" customWidth="1"/>
    <col min="3" max="3" width="42.81640625" style="136" customWidth="1"/>
    <col min="4" max="11" width="12.453125" style="109" customWidth="1"/>
    <col min="12" max="16384" width="9.1796875" style="109"/>
  </cols>
  <sheetData>
    <row r="1" spans="1:11" s="141" customFormat="1" ht="12" customHeight="1">
      <c r="A1" s="108" t="s">
        <v>14</v>
      </c>
      <c r="B1" s="140"/>
      <c r="C1" s="140"/>
      <c r="D1" s="367">
        <v>2020</v>
      </c>
      <c r="E1" s="368"/>
      <c r="F1" s="368"/>
      <c r="G1" s="369"/>
      <c r="H1" s="367">
        <v>2021</v>
      </c>
      <c r="I1" s="368"/>
      <c r="J1" s="368"/>
      <c r="K1" s="369"/>
    </row>
    <row r="2" spans="1:11" s="141" customFormat="1" ht="12" customHeight="1" thickBot="1">
      <c r="A2" s="110" t="s">
        <v>15</v>
      </c>
      <c r="B2" s="111"/>
      <c r="C2" s="111"/>
      <c r="D2" s="370"/>
      <c r="E2" s="371"/>
      <c r="F2" s="371"/>
      <c r="G2" s="372"/>
      <c r="H2" s="370"/>
      <c r="I2" s="371"/>
      <c r="J2" s="371"/>
      <c r="K2" s="372"/>
    </row>
    <row r="3" spans="1:11" s="141" customFormat="1" ht="12" customHeight="1">
      <c r="A3" s="142" t="s">
        <v>5</v>
      </c>
      <c r="B3" s="112"/>
      <c r="C3" s="112"/>
      <c r="D3" s="113" t="s">
        <v>110</v>
      </c>
      <c r="E3" s="113" t="s">
        <v>2</v>
      </c>
      <c r="F3" s="113" t="s">
        <v>3</v>
      </c>
      <c r="G3" s="113" t="s">
        <v>4</v>
      </c>
      <c r="H3" s="113" t="s">
        <v>110</v>
      </c>
      <c r="I3" s="113" t="s">
        <v>2</v>
      </c>
      <c r="J3" s="113" t="s">
        <v>3</v>
      </c>
      <c r="K3" s="113" t="s">
        <v>4</v>
      </c>
    </row>
    <row r="4" spans="1:11" ht="12" customHeight="1">
      <c r="A4" s="114"/>
      <c r="B4" s="115"/>
      <c r="C4" s="139"/>
      <c r="D4" s="116"/>
      <c r="G4" s="116"/>
      <c r="H4" s="116"/>
      <c r="K4" s="116"/>
    </row>
    <row r="5" spans="1:11" ht="12" customHeight="1">
      <c r="A5" s="120" t="s">
        <v>16</v>
      </c>
      <c r="B5" s="118"/>
      <c r="C5" s="118"/>
      <c r="D5" s="119"/>
      <c r="E5" s="119"/>
      <c r="F5" s="119"/>
      <c r="G5" s="119"/>
      <c r="H5" s="119"/>
      <c r="I5" s="119"/>
      <c r="J5" s="119"/>
      <c r="K5" s="119"/>
    </row>
    <row r="6" spans="1:11" ht="12" customHeight="1">
      <c r="A6" s="120"/>
      <c r="B6" s="118"/>
      <c r="C6" s="118"/>
      <c r="D6" s="121"/>
      <c r="E6" s="121"/>
      <c r="F6" s="121"/>
      <c r="G6" s="121"/>
      <c r="H6" s="121"/>
      <c r="I6" s="121"/>
      <c r="J6" s="121"/>
      <c r="K6" s="121"/>
    </row>
    <row r="7" spans="1:11" ht="12" customHeight="1">
      <c r="A7" s="120"/>
      <c r="B7" s="118" t="s">
        <v>17</v>
      </c>
      <c r="C7" s="118"/>
      <c r="D7" s="121"/>
      <c r="E7" s="121"/>
      <c r="F7" s="121"/>
      <c r="G7" s="121"/>
      <c r="H7" s="121"/>
      <c r="I7" s="121"/>
      <c r="J7" s="121"/>
      <c r="K7" s="121"/>
    </row>
    <row r="8" spans="1:11" ht="12" customHeight="1">
      <c r="A8" s="120"/>
      <c r="B8" s="118"/>
      <c r="C8" s="118"/>
      <c r="D8" s="119"/>
      <c r="E8" s="119"/>
      <c r="F8" s="119"/>
      <c r="G8" s="119"/>
      <c r="H8" s="119"/>
      <c r="I8" s="119"/>
      <c r="J8" s="119"/>
      <c r="K8" s="119"/>
    </row>
    <row r="9" spans="1:11" ht="12" customHeight="1">
      <c r="A9" s="120"/>
      <c r="B9" s="118"/>
      <c r="C9" s="118" t="s">
        <v>18</v>
      </c>
      <c r="D9" s="123">
        <v>13400</v>
      </c>
      <c r="E9" s="123">
        <v>14976</v>
      </c>
      <c r="F9" s="123">
        <v>11094</v>
      </c>
      <c r="G9" s="123">
        <v>14689</v>
      </c>
      <c r="H9" s="123">
        <v>14492</v>
      </c>
      <c r="I9" s="123">
        <v>15071</v>
      </c>
      <c r="J9" s="123">
        <v>15493</v>
      </c>
      <c r="K9" s="123"/>
    </row>
    <row r="10" spans="1:11" ht="12" customHeight="1">
      <c r="A10" s="120"/>
      <c r="B10" s="118"/>
      <c r="C10" s="118" t="s">
        <v>198</v>
      </c>
      <c r="D10" s="123">
        <v>151607</v>
      </c>
      <c r="E10" s="123">
        <v>146065</v>
      </c>
      <c r="F10" s="123">
        <v>148455</v>
      </c>
      <c r="G10" s="123">
        <v>158857</v>
      </c>
      <c r="H10" s="123">
        <v>142776</v>
      </c>
      <c r="I10" s="123">
        <v>144587</v>
      </c>
      <c r="J10" s="123">
        <v>153369</v>
      </c>
      <c r="K10" s="123"/>
    </row>
    <row r="11" spans="1:11" ht="12" customHeight="1">
      <c r="A11" s="120"/>
      <c r="B11" s="118"/>
      <c r="C11" s="118" t="s">
        <v>195</v>
      </c>
      <c r="D11" s="123">
        <v>7667</v>
      </c>
      <c r="E11" s="123">
        <v>8364</v>
      </c>
      <c r="F11" s="123">
        <v>7763</v>
      </c>
      <c r="G11" s="123">
        <v>6022</v>
      </c>
      <c r="H11" s="123">
        <v>9506</v>
      </c>
      <c r="I11" s="123">
        <v>8553</v>
      </c>
      <c r="J11" s="123">
        <v>7467</v>
      </c>
      <c r="K11" s="123"/>
    </row>
    <row r="12" spans="1:11" ht="12" customHeight="1">
      <c r="A12" s="120"/>
      <c r="B12" s="118"/>
      <c r="C12" s="118" t="s">
        <v>95</v>
      </c>
      <c r="D12" s="123">
        <v>12139</v>
      </c>
      <c r="E12" s="123">
        <v>13581</v>
      </c>
      <c r="F12" s="123">
        <v>22662</v>
      </c>
      <c r="G12" s="123">
        <v>42487</v>
      </c>
      <c r="H12" s="123">
        <v>17275</v>
      </c>
      <c r="I12" s="123">
        <v>14836</v>
      </c>
      <c r="J12" s="123">
        <v>6179</v>
      </c>
      <c r="K12" s="123"/>
    </row>
    <row r="13" spans="1:11" ht="12" customHeight="1">
      <c r="A13" s="120"/>
      <c r="B13" s="118"/>
      <c r="C13" s="118" t="s">
        <v>196</v>
      </c>
      <c r="D13" s="123">
        <v>17049</v>
      </c>
      <c r="E13" s="123">
        <v>16119</v>
      </c>
      <c r="F13" s="123">
        <v>17161</v>
      </c>
      <c r="G13" s="123">
        <v>16878</v>
      </c>
      <c r="H13" s="123">
        <v>18432</v>
      </c>
      <c r="I13" s="123">
        <v>19026</v>
      </c>
      <c r="J13" s="123">
        <v>20618</v>
      </c>
      <c r="K13" s="123"/>
    </row>
    <row r="14" spans="1:11" ht="12" customHeight="1">
      <c r="A14" s="120"/>
      <c r="B14" s="118"/>
      <c r="C14" s="118" t="s">
        <v>96</v>
      </c>
      <c r="D14" s="123">
        <v>2622</v>
      </c>
      <c r="E14" s="123">
        <v>1014</v>
      </c>
      <c r="F14" s="123">
        <v>2933</v>
      </c>
      <c r="G14" s="123">
        <v>473</v>
      </c>
      <c r="H14" s="123">
        <v>2777</v>
      </c>
      <c r="I14" s="123">
        <v>991</v>
      </c>
      <c r="J14" s="123">
        <v>2944</v>
      </c>
      <c r="K14" s="123"/>
    </row>
    <row r="15" spans="1:11" ht="12" customHeight="1">
      <c r="A15" s="120"/>
      <c r="B15" s="118"/>
      <c r="C15" s="118" t="s">
        <v>19</v>
      </c>
      <c r="D15" s="123">
        <v>21509</v>
      </c>
      <c r="E15" s="123">
        <v>16874</v>
      </c>
      <c r="F15" s="123">
        <v>14799</v>
      </c>
      <c r="G15" s="123">
        <v>18395</v>
      </c>
      <c r="H15" s="123">
        <v>20150</v>
      </c>
      <c r="I15" s="123">
        <v>18746</v>
      </c>
      <c r="J15" s="123">
        <v>18982</v>
      </c>
      <c r="K15" s="123"/>
    </row>
    <row r="16" spans="1:11" ht="12" customHeight="1">
      <c r="A16" s="124"/>
      <c r="B16" s="125"/>
      <c r="C16" s="126" t="s">
        <v>163</v>
      </c>
      <c r="D16" s="127">
        <v>3305</v>
      </c>
      <c r="E16" s="127">
        <v>3271</v>
      </c>
      <c r="F16" s="127">
        <v>3271</v>
      </c>
      <c r="G16" s="127">
        <v>489</v>
      </c>
      <c r="H16" s="127">
        <v>143</v>
      </c>
      <c r="I16" s="127">
        <v>117</v>
      </c>
      <c r="J16" s="127">
        <v>125</v>
      </c>
      <c r="K16" s="127"/>
    </row>
    <row r="17" spans="1:11" ht="12" customHeight="1">
      <c r="A17" s="120"/>
      <c r="B17" s="118"/>
      <c r="C17" s="118"/>
      <c r="D17" s="123"/>
      <c r="E17" s="123"/>
      <c r="F17" s="123"/>
      <c r="G17" s="123"/>
      <c r="H17" s="123"/>
      <c r="I17" s="123"/>
      <c r="J17" s="123"/>
      <c r="K17" s="123"/>
    </row>
    <row r="18" spans="1:11" s="141" customFormat="1" ht="12" customHeight="1">
      <c r="A18" s="138"/>
      <c r="B18" s="128" t="s">
        <v>20</v>
      </c>
      <c r="C18" s="128"/>
      <c r="D18" s="129">
        <f t="shared" ref="D18:J18" si="0">SUM(D9:D16)</f>
        <v>229298</v>
      </c>
      <c r="E18" s="129">
        <f t="shared" si="0"/>
        <v>220264</v>
      </c>
      <c r="F18" s="129">
        <f t="shared" si="0"/>
        <v>228138</v>
      </c>
      <c r="G18" s="129">
        <f t="shared" si="0"/>
        <v>258290</v>
      </c>
      <c r="H18" s="129">
        <f t="shared" si="0"/>
        <v>225551</v>
      </c>
      <c r="I18" s="129">
        <f t="shared" si="0"/>
        <v>221927</v>
      </c>
      <c r="J18" s="129">
        <f t="shared" si="0"/>
        <v>225177</v>
      </c>
      <c r="K18" s="129"/>
    </row>
    <row r="19" spans="1:11" ht="12" customHeight="1">
      <c r="A19" s="120"/>
      <c r="B19" s="118"/>
      <c r="C19" s="118"/>
      <c r="D19" s="123"/>
      <c r="E19" s="123"/>
      <c r="F19" s="123"/>
      <c r="G19" s="123"/>
      <c r="H19" s="123"/>
      <c r="I19" s="123"/>
      <c r="J19" s="123"/>
      <c r="K19" s="123"/>
    </row>
    <row r="20" spans="1:11" ht="12" customHeight="1">
      <c r="A20" s="120"/>
      <c r="B20" s="118" t="s">
        <v>21</v>
      </c>
      <c r="C20" s="118"/>
      <c r="D20" s="123"/>
      <c r="E20" s="123"/>
      <c r="F20" s="123"/>
      <c r="G20" s="123"/>
      <c r="H20" s="123"/>
      <c r="I20" s="123"/>
      <c r="J20" s="123"/>
      <c r="K20" s="123"/>
    </row>
    <row r="21" spans="1:11" ht="12" customHeight="1">
      <c r="A21" s="120"/>
      <c r="B21" s="118"/>
      <c r="C21" s="118"/>
      <c r="D21" s="123"/>
      <c r="E21" s="116"/>
      <c r="F21" s="116"/>
      <c r="G21" s="123"/>
      <c r="H21" s="123"/>
      <c r="I21" s="116"/>
      <c r="J21" s="116"/>
      <c r="K21" s="123"/>
    </row>
    <row r="22" spans="1:11" ht="12" customHeight="1">
      <c r="A22" s="120"/>
      <c r="B22" s="118"/>
      <c r="C22" s="118" t="s">
        <v>97</v>
      </c>
      <c r="D22" s="123">
        <v>426954</v>
      </c>
      <c r="E22" s="123">
        <v>426962</v>
      </c>
      <c r="F22" s="123">
        <v>431047</v>
      </c>
      <c r="G22" s="123">
        <v>432436</v>
      </c>
      <c r="H22" s="123">
        <v>429504</v>
      </c>
      <c r="I22" s="123">
        <v>427692</v>
      </c>
      <c r="J22" s="123">
        <v>429974</v>
      </c>
      <c r="K22" s="123"/>
    </row>
    <row r="23" spans="1:11" ht="12" customHeight="1">
      <c r="A23" s="120"/>
      <c r="B23" s="118"/>
      <c r="C23" s="118" t="s">
        <v>174</v>
      </c>
      <c r="D23" s="123">
        <v>104940</v>
      </c>
      <c r="E23" s="123">
        <v>103411</v>
      </c>
      <c r="F23" s="123">
        <v>104229</v>
      </c>
      <c r="G23" s="123">
        <v>121335</v>
      </c>
      <c r="H23" s="123">
        <v>119278</v>
      </c>
      <c r="I23" s="123">
        <v>116404</v>
      </c>
      <c r="J23" s="123">
        <v>119814</v>
      </c>
      <c r="K23" s="123"/>
    </row>
    <row r="24" spans="1:11" ht="13.5" customHeight="1">
      <c r="A24" s="120"/>
      <c r="B24" s="118"/>
      <c r="C24" s="130" t="s">
        <v>143</v>
      </c>
      <c r="D24" s="123">
        <v>208498</v>
      </c>
      <c r="E24" s="123">
        <v>295621</v>
      </c>
      <c r="F24" s="123">
        <v>288337</v>
      </c>
      <c r="G24" s="123">
        <v>285680</v>
      </c>
      <c r="H24" s="123">
        <v>360443</v>
      </c>
      <c r="I24" s="123">
        <v>351473</v>
      </c>
      <c r="J24" s="123">
        <v>346896</v>
      </c>
      <c r="K24" s="123"/>
    </row>
    <row r="25" spans="1:11" ht="13.5" customHeight="1">
      <c r="A25" s="120"/>
      <c r="B25" s="118"/>
      <c r="C25" s="130" t="s">
        <v>164</v>
      </c>
      <c r="D25" s="123">
        <v>213126</v>
      </c>
      <c r="E25" s="123">
        <v>213126</v>
      </c>
      <c r="F25" s="123">
        <v>213137</v>
      </c>
      <c r="G25" s="123">
        <v>213137</v>
      </c>
      <c r="H25" s="123">
        <v>213137</v>
      </c>
      <c r="I25" s="123">
        <v>213151</v>
      </c>
      <c r="J25" s="123">
        <v>213151</v>
      </c>
      <c r="K25" s="123"/>
    </row>
    <row r="26" spans="1:11" ht="12" customHeight="1">
      <c r="A26" s="120"/>
      <c r="B26" s="118"/>
      <c r="C26" s="118" t="s">
        <v>22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3"/>
    </row>
    <row r="27" spans="1:11" ht="12" customHeight="1">
      <c r="A27" s="120"/>
      <c r="B27" s="118"/>
      <c r="C27" s="348" t="s">
        <v>23</v>
      </c>
      <c r="D27" s="123">
        <v>111</v>
      </c>
      <c r="E27" s="123">
        <v>112</v>
      </c>
      <c r="F27" s="123">
        <v>117</v>
      </c>
      <c r="G27" s="123">
        <v>118</v>
      </c>
      <c r="H27" s="123">
        <v>207</v>
      </c>
      <c r="I27" s="123">
        <v>117</v>
      </c>
      <c r="J27" s="123">
        <v>121</v>
      </c>
      <c r="K27" s="123"/>
    </row>
    <row r="28" spans="1:11" ht="12" customHeight="1">
      <c r="A28" s="120"/>
      <c r="B28" s="118"/>
      <c r="C28" s="118" t="s">
        <v>197</v>
      </c>
      <c r="D28" s="123">
        <v>16424</v>
      </c>
      <c r="E28" s="123">
        <v>15484</v>
      </c>
      <c r="F28" s="123">
        <v>15435</v>
      </c>
      <c r="G28" s="123">
        <v>18566</v>
      </c>
      <c r="H28" s="123">
        <v>17283</v>
      </c>
      <c r="I28" s="123">
        <v>15957</v>
      </c>
      <c r="J28" s="123">
        <v>16310</v>
      </c>
      <c r="K28" s="123"/>
    </row>
    <row r="29" spans="1:11" ht="12" customHeight="1">
      <c r="A29" s="120"/>
      <c r="B29" s="118"/>
      <c r="C29" s="131" t="s">
        <v>172</v>
      </c>
      <c r="D29" s="123">
        <v>14851</v>
      </c>
      <c r="E29" s="123">
        <v>13516</v>
      </c>
      <c r="F29" s="123">
        <v>12617</v>
      </c>
      <c r="G29" s="123">
        <v>10614</v>
      </c>
      <c r="H29" s="123">
        <v>13277</v>
      </c>
      <c r="I29" s="123">
        <v>11170</v>
      </c>
      <c r="J29" s="123">
        <v>13490</v>
      </c>
      <c r="K29" s="123"/>
    </row>
    <row r="30" spans="1:11" ht="12" customHeight="1">
      <c r="A30" s="120"/>
      <c r="B30" s="118"/>
      <c r="C30" s="131" t="s">
        <v>196</v>
      </c>
      <c r="D30" s="123">
        <v>3632</v>
      </c>
      <c r="E30" s="123">
        <v>3099</v>
      </c>
      <c r="F30" s="123">
        <v>3412</v>
      </c>
      <c r="G30" s="123">
        <v>3923</v>
      </c>
      <c r="H30" s="123">
        <v>3696</v>
      </c>
      <c r="I30" s="123">
        <v>3395</v>
      </c>
      <c r="J30" s="123">
        <v>3367</v>
      </c>
      <c r="K30" s="123"/>
    </row>
    <row r="31" spans="1:11" ht="12" customHeight="1">
      <c r="A31" s="124"/>
      <c r="B31" s="125"/>
      <c r="C31" s="132" t="s">
        <v>167</v>
      </c>
      <c r="D31" s="127">
        <v>5240</v>
      </c>
      <c r="E31" s="127">
        <v>4286</v>
      </c>
      <c r="F31" s="127">
        <v>5048</v>
      </c>
      <c r="G31" s="127">
        <v>5795</v>
      </c>
      <c r="H31" s="127">
        <v>6358</v>
      </c>
      <c r="I31" s="127">
        <v>6293</v>
      </c>
      <c r="J31" s="127">
        <v>6606</v>
      </c>
      <c r="K31" s="127"/>
    </row>
    <row r="32" spans="1:11" ht="12" customHeight="1">
      <c r="A32" s="120"/>
      <c r="B32" s="118"/>
      <c r="C32" s="118"/>
      <c r="D32" s="123"/>
      <c r="E32" s="123"/>
      <c r="F32" s="123"/>
      <c r="G32" s="123"/>
      <c r="H32" s="123"/>
      <c r="I32" s="123"/>
      <c r="J32" s="123"/>
      <c r="K32" s="123"/>
    </row>
    <row r="33" spans="1:11" s="141" customFormat="1" ht="12" customHeight="1">
      <c r="A33" s="138"/>
      <c r="B33" s="128" t="s">
        <v>24</v>
      </c>
      <c r="C33" s="128"/>
      <c r="D33" s="129">
        <f>SUM(D22:D32)</f>
        <v>993776</v>
      </c>
      <c r="E33" s="129">
        <f>SUM(E22:E31)</f>
        <v>1075617</v>
      </c>
      <c r="F33" s="129">
        <f>SUM(F22:F31)</f>
        <v>1073379</v>
      </c>
      <c r="G33" s="129">
        <f>SUM(G22:G31)</f>
        <v>1091604</v>
      </c>
      <c r="H33" s="129">
        <f>SUM(H22:H32)</f>
        <v>1163183</v>
      </c>
      <c r="I33" s="129">
        <f>SUM(I22:I32)</f>
        <v>1145652</v>
      </c>
      <c r="J33" s="129">
        <f>SUM(J22:J32)</f>
        <v>1149729</v>
      </c>
      <c r="K33" s="129"/>
    </row>
    <row r="34" spans="1:11" s="141" customFormat="1" ht="12" customHeight="1">
      <c r="A34" s="117"/>
      <c r="B34" s="122"/>
      <c r="C34" s="122"/>
      <c r="D34" s="143"/>
      <c r="E34" s="143"/>
      <c r="F34" s="143"/>
      <c r="G34" s="143"/>
      <c r="H34" s="143"/>
      <c r="I34" s="143"/>
      <c r="J34" s="143"/>
      <c r="K34" s="143"/>
    </row>
    <row r="35" spans="1:11" s="141" customFormat="1" ht="12" customHeight="1" thickBot="1">
      <c r="A35" s="133" t="s">
        <v>25</v>
      </c>
      <c r="B35" s="134"/>
      <c r="C35" s="134"/>
      <c r="D35" s="135">
        <f t="shared" ref="D35:J35" si="1">SUM(D18+D33)</f>
        <v>1223074</v>
      </c>
      <c r="E35" s="135">
        <f t="shared" si="1"/>
        <v>1295881</v>
      </c>
      <c r="F35" s="135">
        <f t="shared" si="1"/>
        <v>1301517</v>
      </c>
      <c r="G35" s="135">
        <f t="shared" si="1"/>
        <v>1349894</v>
      </c>
      <c r="H35" s="135">
        <f t="shared" si="1"/>
        <v>1388734</v>
      </c>
      <c r="I35" s="135">
        <f t="shared" si="1"/>
        <v>1367579</v>
      </c>
      <c r="J35" s="135">
        <f t="shared" si="1"/>
        <v>1374906</v>
      </c>
      <c r="K35" s="135"/>
    </row>
    <row r="36" spans="1:11" ht="12" customHeight="1" thickTop="1">
      <c r="A36" s="120"/>
      <c r="B36" s="118"/>
      <c r="C36" s="118"/>
      <c r="D36" s="123"/>
      <c r="E36" s="123"/>
      <c r="F36" s="123"/>
      <c r="G36" s="123"/>
      <c r="H36" s="123"/>
      <c r="I36" s="123"/>
      <c r="J36" s="123"/>
      <c r="K36" s="123"/>
    </row>
    <row r="37" spans="1:11" ht="12" customHeight="1">
      <c r="A37" s="120" t="s">
        <v>26</v>
      </c>
      <c r="B37" s="118"/>
      <c r="C37" s="118"/>
      <c r="D37" s="123"/>
      <c r="E37" s="123"/>
      <c r="F37" s="123"/>
      <c r="G37" s="123"/>
      <c r="H37" s="123"/>
      <c r="I37" s="123"/>
      <c r="J37" s="123"/>
      <c r="K37" s="123"/>
    </row>
    <row r="38" spans="1:11" ht="12" customHeight="1">
      <c r="A38" s="120"/>
      <c r="B38" s="118"/>
      <c r="C38" s="118"/>
      <c r="D38" s="123"/>
      <c r="E38" s="123"/>
      <c r="F38" s="123"/>
      <c r="G38" s="123"/>
      <c r="H38" s="123"/>
      <c r="I38" s="123"/>
      <c r="J38" s="123"/>
      <c r="K38" s="123"/>
    </row>
    <row r="39" spans="1:11" ht="12" customHeight="1">
      <c r="A39" s="120"/>
      <c r="B39" s="118" t="s">
        <v>27</v>
      </c>
      <c r="C39" s="118"/>
      <c r="D39" s="123"/>
      <c r="E39" s="123"/>
      <c r="F39" s="123"/>
      <c r="G39" s="123"/>
      <c r="H39" s="123"/>
      <c r="I39" s="123"/>
      <c r="J39" s="123"/>
      <c r="K39" s="123"/>
    </row>
    <row r="40" spans="1:11" ht="12" customHeight="1">
      <c r="A40" s="120"/>
      <c r="B40" s="118"/>
      <c r="D40" s="123"/>
      <c r="E40" s="123"/>
      <c r="F40" s="123"/>
      <c r="G40" s="123"/>
      <c r="H40" s="123"/>
      <c r="I40" s="123"/>
      <c r="J40" s="123"/>
      <c r="K40" s="123"/>
    </row>
    <row r="41" spans="1:11" ht="12" customHeight="1">
      <c r="A41" s="120"/>
      <c r="B41" s="118"/>
      <c r="C41" s="118" t="s">
        <v>28</v>
      </c>
      <c r="D41" s="123">
        <v>99775</v>
      </c>
      <c r="E41" s="123">
        <v>162755</v>
      </c>
      <c r="F41" s="123">
        <v>181112</v>
      </c>
      <c r="G41" s="123">
        <v>98350</v>
      </c>
      <c r="H41" s="123">
        <v>89709</v>
      </c>
      <c r="I41" s="123">
        <v>88724</v>
      </c>
      <c r="J41" s="123">
        <v>57794</v>
      </c>
      <c r="K41" s="123"/>
    </row>
    <row r="42" spans="1:11" ht="12" customHeight="1">
      <c r="A42" s="120"/>
      <c r="B42" s="118"/>
      <c r="C42" s="118" t="s">
        <v>173</v>
      </c>
      <c r="D42" s="123">
        <v>18724</v>
      </c>
      <c r="E42" s="123">
        <v>18284</v>
      </c>
      <c r="F42" s="123">
        <v>18725</v>
      </c>
      <c r="G42" s="123">
        <v>20712</v>
      </c>
      <c r="H42" s="123">
        <v>21816</v>
      </c>
      <c r="I42" s="123">
        <v>21425</v>
      </c>
      <c r="J42" s="123">
        <v>22389</v>
      </c>
      <c r="K42" s="123"/>
    </row>
    <row r="43" spans="1:11" ht="12" customHeight="1">
      <c r="A43" s="120"/>
      <c r="B43" s="118"/>
      <c r="C43" s="118" t="s">
        <v>30</v>
      </c>
      <c r="D43" s="123">
        <v>112415</v>
      </c>
      <c r="E43" s="123">
        <v>102435</v>
      </c>
      <c r="F43" s="123">
        <v>118034</v>
      </c>
      <c r="G43" s="123">
        <v>148326</v>
      </c>
      <c r="H43" s="123">
        <v>106717</v>
      </c>
      <c r="I43" s="123">
        <v>102927</v>
      </c>
      <c r="J43" s="123">
        <v>115872</v>
      </c>
      <c r="K43" s="123"/>
    </row>
    <row r="44" spans="1:11" ht="12" customHeight="1">
      <c r="A44" s="120"/>
      <c r="B44" s="118"/>
      <c r="C44" s="118" t="s">
        <v>29</v>
      </c>
      <c r="D44" s="123">
        <v>9782</v>
      </c>
      <c r="E44" s="123">
        <v>10893</v>
      </c>
      <c r="F44" s="123">
        <v>11303</v>
      </c>
      <c r="G44" s="123">
        <v>12204</v>
      </c>
      <c r="H44" s="123">
        <v>10827</v>
      </c>
      <c r="I44" s="123">
        <v>54611</v>
      </c>
      <c r="J44" s="123">
        <v>56072</v>
      </c>
      <c r="K44" s="123"/>
    </row>
    <row r="45" spans="1:11" ht="12" customHeight="1">
      <c r="A45" s="120"/>
      <c r="B45" s="118"/>
      <c r="C45" s="118" t="s">
        <v>31</v>
      </c>
      <c r="D45" s="123">
        <v>592</v>
      </c>
      <c r="E45" s="123">
        <v>817</v>
      </c>
      <c r="F45" s="123">
        <v>2323</v>
      </c>
      <c r="G45" s="123">
        <v>432</v>
      </c>
      <c r="H45" s="123">
        <v>905</v>
      </c>
      <c r="I45" s="123">
        <v>2501</v>
      </c>
      <c r="J45" s="123">
        <v>4183</v>
      </c>
      <c r="K45" s="123"/>
    </row>
    <row r="46" spans="1:11" ht="12" customHeight="1">
      <c r="A46" s="120"/>
      <c r="B46" s="118"/>
      <c r="C46" s="118" t="s">
        <v>32</v>
      </c>
      <c r="D46" s="123">
        <v>4682</v>
      </c>
      <c r="E46" s="123">
        <v>3174</v>
      </c>
      <c r="F46" s="123">
        <v>3714</v>
      </c>
      <c r="G46" s="123">
        <v>3603</v>
      </c>
      <c r="H46" s="123">
        <v>3679</v>
      </c>
      <c r="I46" s="123">
        <v>2883</v>
      </c>
      <c r="J46" s="123">
        <v>4236</v>
      </c>
      <c r="K46" s="123"/>
    </row>
    <row r="47" spans="1:11" ht="12" customHeight="1">
      <c r="A47" s="120"/>
      <c r="B47" s="118"/>
      <c r="C47" s="118" t="s">
        <v>192</v>
      </c>
      <c r="D47" s="123">
        <v>10075</v>
      </c>
      <c r="E47" s="123">
        <v>9792</v>
      </c>
      <c r="F47" s="123">
        <v>9504</v>
      </c>
      <c r="G47" s="123">
        <v>10998</v>
      </c>
      <c r="H47" s="123">
        <v>10737</v>
      </c>
      <c r="I47" s="123">
        <v>10032</v>
      </c>
      <c r="J47" s="123">
        <v>10444</v>
      </c>
      <c r="K47" s="123"/>
    </row>
    <row r="48" spans="1:11" ht="12" customHeight="1">
      <c r="A48" s="124"/>
      <c r="B48" s="125"/>
      <c r="C48" s="125" t="s">
        <v>33</v>
      </c>
      <c r="D48" s="127">
        <v>24595</v>
      </c>
      <c r="E48" s="127">
        <v>28944</v>
      </c>
      <c r="F48" s="127">
        <v>21289</v>
      </c>
      <c r="G48" s="127">
        <v>22198</v>
      </c>
      <c r="H48" s="127">
        <v>22145</v>
      </c>
      <c r="I48" s="127">
        <v>31883</v>
      </c>
      <c r="J48" s="127">
        <v>22925</v>
      </c>
      <c r="K48" s="127"/>
    </row>
    <row r="49" spans="1:11" ht="12" customHeight="1">
      <c r="A49" s="120"/>
      <c r="B49" s="118"/>
      <c r="C49" s="118"/>
      <c r="D49" s="123"/>
      <c r="E49" s="123"/>
      <c r="F49" s="123"/>
      <c r="G49" s="123"/>
      <c r="H49" s="123"/>
      <c r="I49" s="123"/>
      <c r="J49" s="123"/>
      <c r="K49" s="123"/>
    </row>
    <row r="50" spans="1:11" s="141" customFormat="1" ht="12" customHeight="1">
      <c r="A50" s="138"/>
      <c r="B50" s="128" t="s">
        <v>34</v>
      </c>
      <c r="C50" s="128"/>
      <c r="D50" s="129">
        <f t="shared" ref="D50:J50" si="2">SUM(D41:D48)</f>
        <v>280640</v>
      </c>
      <c r="E50" s="129">
        <f t="shared" si="2"/>
        <v>337094</v>
      </c>
      <c r="F50" s="129">
        <f t="shared" si="2"/>
        <v>366004</v>
      </c>
      <c r="G50" s="129">
        <f t="shared" si="2"/>
        <v>316823</v>
      </c>
      <c r="H50" s="129">
        <f t="shared" si="2"/>
        <v>266535</v>
      </c>
      <c r="I50" s="129">
        <f t="shared" si="2"/>
        <v>314986</v>
      </c>
      <c r="J50" s="129">
        <f t="shared" si="2"/>
        <v>293915</v>
      </c>
      <c r="K50" s="129"/>
    </row>
    <row r="51" spans="1:11" ht="12" customHeight="1">
      <c r="A51" s="120"/>
      <c r="B51" s="118"/>
      <c r="C51" s="118"/>
      <c r="D51" s="123"/>
      <c r="E51" s="123"/>
      <c r="F51" s="123"/>
      <c r="G51" s="123"/>
      <c r="H51" s="123"/>
      <c r="I51" s="123"/>
      <c r="J51" s="123"/>
      <c r="K51" s="123"/>
    </row>
    <row r="52" spans="1:11" ht="12" customHeight="1">
      <c r="A52" s="120"/>
      <c r="B52" s="118" t="s">
        <v>35</v>
      </c>
      <c r="C52" s="118"/>
      <c r="D52" s="123"/>
      <c r="E52" s="123"/>
      <c r="F52" s="123"/>
      <c r="G52" s="123"/>
      <c r="H52" s="123"/>
      <c r="I52" s="123"/>
      <c r="J52" s="123"/>
      <c r="K52" s="123"/>
    </row>
    <row r="53" spans="1:11" ht="12" customHeight="1">
      <c r="A53" s="120"/>
      <c r="B53" s="118"/>
      <c r="D53" s="123"/>
      <c r="E53" s="123"/>
      <c r="F53" s="123"/>
      <c r="G53" s="123"/>
      <c r="H53" s="123"/>
      <c r="I53" s="123"/>
      <c r="J53" s="123"/>
      <c r="K53" s="123"/>
    </row>
    <row r="54" spans="1:11" ht="12" customHeight="1">
      <c r="A54" s="120"/>
      <c r="B54" s="118"/>
      <c r="C54" s="118" t="s">
        <v>28</v>
      </c>
      <c r="D54" s="123">
        <v>136988</v>
      </c>
      <c r="E54" s="123">
        <v>135598</v>
      </c>
      <c r="F54" s="123">
        <v>89339</v>
      </c>
      <c r="G54" s="123">
        <v>89456</v>
      </c>
      <c r="H54" s="123">
        <v>89114</v>
      </c>
      <c r="I54" s="123">
        <v>86216</v>
      </c>
      <c r="J54" s="123">
        <v>88328</v>
      </c>
      <c r="K54" s="123"/>
    </row>
    <row r="55" spans="1:11" ht="12" customHeight="1">
      <c r="A55" s="120"/>
      <c r="B55" s="118"/>
      <c r="C55" s="118" t="s">
        <v>173</v>
      </c>
      <c r="D55" s="123">
        <v>96107</v>
      </c>
      <c r="E55" s="123">
        <v>94829</v>
      </c>
      <c r="F55" s="123">
        <v>96953</v>
      </c>
      <c r="G55" s="123">
        <v>111820</v>
      </c>
      <c r="H55" s="123">
        <v>109025</v>
      </c>
      <c r="I55" s="123">
        <v>104442</v>
      </c>
      <c r="J55" s="123">
        <v>108362</v>
      </c>
      <c r="K55" s="123"/>
    </row>
    <row r="56" spans="1:11" ht="12" customHeight="1">
      <c r="A56" s="120"/>
      <c r="B56" s="118"/>
      <c r="C56" s="118" t="s">
        <v>191</v>
      </c>
      <c r="D56" s="123">
        <v>0</v>
      </c>
      <c r="E56" s="123">
        <v>0</v>
      </c>
      <c r="F56" s="123">
        <v>0</v>
      </c>
      <c r="G56" s="123">
        <v>67904</v>
      </c>
      <c r="H56" s="123">
        <v>67981</v>
      </c>
      <c r="I56" s="123">
        <v>68059</v>
      </c>
      <c r="J56" s="123">
        <v>68136</v>
      </c>
      <c r="K56" s="123"/>
    </row>
    <row r="57" spans="1:11" ht="12" customHeight="1">
      <c r="A57" s="120"/>
      <c r="B57" s="118"/>
      <c r="C57" s="118" t="s">
        <v>29</v>
      </c>
      <c r="D57" s="123">
        <v>40593</v>
      </c>
      <c r="E57" s="123">
        <v>77774</v>
      </c>
      <c r="F57" s="123">
        <v>75850</v>
      </c>
      <c r="G57" s="123">
        <v>74163</v>
      </c>
      <c r="H57" s="123">
        <v>155204</v>
      </c>
      <c r="I57" s="123">
        <v>110393</v>
      </c>
      <c r="J57" s="123">
        <v>110768</v>
      </c>
      <c r="K57" s="123"/>
    </row>
    <row r="58" spans="1:11" ht="12" customHeight="1">
      <c r="A58" s="120"/>
      <c r="B58" s="118"/>
      <c r="C58" s="118" t="s">
        <v>36</v>
      </c>
      <c r="D58" s="123">
        <v>18869</v>
      </c>
      <c r="E58" s="123">
        <v>19577</v>
      </c>
      <c r="F58" s="123">
        <v>19395</v>
      </c>
      <c r="G58" s="123">
        <v>18621</v>
      </c>
      <c r="H58" s="123">
        <v>18857</v>
      </c>
      <c r="I58" s="123">
        <v>18348</v>
      </c>
      <c r="J58" s="123">
        <v>18224</v>
      </c>
      <c r="K58" s="123"/>
    </row>
    <row r="59" spans="1:11" ht="12" customHeight="1">
      <c r="A59" s="120"/>
      <c r="B59" s="118"/>
      <c r="C59" s="348" t="s">
        <v>37</v>
      </c>
      <c r="D59" s="123">
        <v>10769</v>
      </c>
      <c r="E59" s="123">
        <v>10957</v>
      </c>
      <c r="F59" s="123">
        <v>12036</v>
      </c>
      <c r="G59" s="123">
        <v>10109</v>
      </c>
      <c r="H59" s="123">
        <v>11318</v>
      </c>
      <c r="I59" s="123">
        <v>12407</v>
      </c>
      <c r="J59" s="123">
        <v>12684</v>
      </c>
      <c r="K59" s="123"/>
    </row>
    <row r="60" spans="1:11" ht="12" customHeight="1">
      <c r="A60" s="120"/>
      <c r="B60" s="118"/>
      <c r="C60" s="118" t="s">
        <v>193</v>
      </c>
      <c r="D60" s="123">
        <v>455</v>
      </c>
      <c r="E60" s="123">
        <v>434</v>
      </c>
      <c r="F60" s="123">
        <v>425</v>
      </c>
      <c r="G60" s="123">
        <v>361</v>
      </c>
      <c r="H60" s="123">
        <v>404</v>
      </c>
      <c r="I60" s="123">
        <v>376</v>
      </c>
      <c r="J60" s="123">
        <v>371</v>
      </c>
      <c r="K60" s="123"/>
    </row>
    <row r="61" spans="1:11" ht="12" customHeight="1">
      <c r="A61" s="124"/>
      <c r="B61" s="125"/>
      <c r="C61" s="125" t="s">
        <v>38</v>
      </c>
      <c r="D61" s="127">
        <v>8</v>
      </c>
      <c r="E61" s="127">
        <v>6</v>
      </c>
      <c r="F61" s="127">
        <v>5</v>
      </c>
      <c r="G61" s="127">
        <v>2910</v>
      </c>
      <c r="H61" s="127">
        <v>2803</v>
      </c>
      <c r="I61" s="127">
        <v>2695</v>
      </c>
      <c r="J61" s="127">
        <v>2584</v>
      </c>
      <c r="K61" s="127"/>
    </row>
    <row r="62" spans="1:11" ht="12" customHeight="1">
      <c r="A62" s="120"/>
      <c r="B62" s="118"/>
      <c r="D62" s="123"/>
      <c r="E62" s="123"/>
      <c r="F62" s="123"/>
      <c r="G62" s="123"/>
      <c r="H62" s="123"/>
      <c r="I62" s="123"/>
      <c r="J62" s="123"/>
      <c r="K62" s="123"/>
    </row>
    <row r="63" spans="1:11" s="141" customFormat="1" ht="12" customHeight="1">
      <c r="A63" s="144"/>
      <c r="B63" s="128" t="s">
        <v>39</v>
      </c>
      <c r="C63" s="137"/>
      <c r="D63" s="129">
        <f t="shared" ref="D63:J63" si="3">SUM(D54:D61)</f>
        <v>303789</v>
      </c>
      <c r="E63" s="129">
        <f t="shared" si="3"/>
        <v>339175</v>
      </c>
      <c r="F63" s="129">
        <f t="shared" si="3"/>
        <v>294003</v>
      </c>
      <c r="G63" s="129">
        <f t="shared" si="3"/>
        <v>375344</v>
      </c>
      <c r="H63" s="129">
        <f t="shared" si="3"/>
        <v>454706</v>
      </c>
      <c r="I63" s="129">
        <f t="shared" si="3"/>
        <v>402936</v>
      </c>
      <c r="J63" s="129">
        <f t="shared" si="3"/>
        <v>409457</v>
      </c>
      <c r="K63" s="129"/>
    </row>
    <row r="64" spans="1:11" s="141" customFormat="1" ht="12" customHeight="1">
      <c r="A64" s="145"/>
      <c r="B64" s="146"/>
      <c r="C64" s="146"/>
      <c r="D64" s="147"/>
      <c r="E64" s="147"/>
      <c r="F64" s="147"/>
      <c r="G64" s="147"/>
      <c r="H64" s="147"/>
      <c r="I64" s="147"/>
      <c r="J64" s="147"/>
      <c r="K64" s="147"/>
    </row>
    <row r="65" spans="1:11" s="141" customFormat="1" ht="12" customHeight="1">
      <c r="A65" s="138" t="s">
        <v>40</v>
      </c>
      <c r="B65" s="128"/>
      <c r="C65" s="128"/>
      <c r="D65" s="129">
        <f t="shared" ref="D65:J65" si="4">SUM(D50+D63)</f>
        <v>584429</v>
      </c>
      <c r="E65" s="129">
        <f t="shared" si="4"/>
        <v>676269</v>
      </c>
      <c r="F65" s="129">
        <f t="shared" si="4"/>
        <v>660007</v>
      </c>
      <c r="G65" s="129">
        <f t="shared" si="4"/>
        <v>692167</v>
      </c>
      <c r="H65" s="129">
        <f t="shared" si="4"/>
        <v>721241</v>
      </c>
      <c r="I65" s="129">
        <f t="shared" si="4"/>
        <v>717922</v>
      </c>
      <c r="J65" s="129">
        <f t="shared" si="4"/>
        <v>703372</v>
      </c>
      <c r="K65" s="129"/>
    </row>
    <row r="66" spans="1:11" ht="12" customHeight="1">
      <c r="A66" s="120"/>
      <c r="B66" s="118"/>
      <c r="C66" s="118"/>
      <c r="D66" s="123"/>
      <c r="E66" s="123"/>
      <c r="F66" s="123"/>
      <c r="G66" s="123"/>
      <c r="H66" s="123"/>
      <c r="I66" s="123"/>
      <c r="J66" s="123"/>
      <c r="K66" s="123"/>
    </row>
    <row r="67" spans="1:11" ht="12" customHeight="1">
      <c r="A67" s="120" t="s">
        <v>41</v>
      </c>
      <c r="B67" s="118"/>
      <c r="C67" s="118"/>
      <c r="D67" s="123"/>
      <c r="E67" s="123"/>
      <c r="F67" s="123"/>
      <c r="G67" s="123"/>
      <c r="H67" s="123"/>
      <c r="I67" s="123"/>
      <c r="J67" s="123"/>
      <c r="K67" s="123"/>
    </row>
    <row r="68" spans="1:11" ht="12" customHeight="1">
      <c r="A68" s="120"/>
      <c r="B68" s="118"/>
      <c r="C68" s="118"/>
      <c r="D68" s="123"/>
      <c r="E68" s="123"/>
      <c r="F68" s="123"/>
      <c r="G68" s="123"/>
      <c r="H68" s="123"/>
      <c r="I68" s="123"/>
      <c r="J68" s="123"/>
      <c r="K68" s="123"/>
    </row>
    <row r="69" spans="1:11" ht="12" customHeight="1">
      <c r="A69" s="120"/>
      <c r="B69" s="118" t="s">
        <v>42</v>
      </c>
      <c r="C69" s="118"/>
      <c r="D69" s="123"/>
      <c r="E69" s="123"/>
      <c r="F69" s="123"/>
      <c r="G69" s="123"/>
      <c r="H69" s="123"/>
      <c r="I69" s="123"/>
      <c r="J69" s="123"/>
      <c r="K69" s="123"/>
    </row>
    <row r="70" spans="1:11" ht="12" customHeight="1">
      <c r="A70" s="120"/>
      <c r="B70" s="118"/>
      <c r="C70" s="118" t="s">
        <v>43</v>
      </c>
      <c r="D70" s="123">
        <v>104275</v>
      </c>
      <c r="E70" s="123">
        <v>104275</v>
      </c>
      <c r="F70" s="123">
        <v>104275</v>
      </c>
      <c r="G70" s="123">
        <v>104275</v>
      </c>
      <c r="H70" s="123">
        <v>104275</v>
      </c>
      <c r="I70" s="123">
        <v>104275</v>
      </c>
      <c r="J70" s="123">
        <v>104275</v>
      </c>
      <c r="K70" s="123"/>
    </row>
    <row r="71" spans="1:11" ht="12" customHeight="1">
      <c r="A71" s="120"/>
      <c r="B71" s="118"/>
      <c r="C71" s="118" t="s">
        <v>154</v>
      </c>
      <c r="D71" s="123">
        <v>27379</v>
      </c>
      <c r="E71" s="123">
        <v>27379</v>
      </c>
      <c r="F71" s="123">
        <v>27379</v>
      </c>
      <c r="G71" s="123">
        <v>27379</v>
      </c>
      <c r="H71" s="123">
        <v>27379</v>
      </c>
      <c r="I71" s="123">
        <v>27379</v>
      </c>
      <c r="J71" s="123">
        <v>27379</v>
      </c>
      <c r="K71" s="123"/>
    </row>
    <row r="72" spans="1:11" ht="12" customHeight="1">
      <c r="A72" s="120"/>
      <c r="B72" s="118"/>
      <c r="C72" s="118" t="s">
        <v>98</v>
      </c>
      <c r="D72" s="123">
        <v>-3991</v>
      </c>
      <c r="E72" s="123">
        <v>-9209</v>
      </c>
      <c r="F72" s="123">
        <v>-9209</v>
      </c>
      <c r="G72" s="123">
        <v>-9209</v>
      </c>
      <c r="H72" s="123">
        <v>-9209</v>
      </c>
      <c r="I72" s="123">
        <v>-19424</v>
      </c>
      <c r="J72" s="123">
        <v>-19424</v>
      </c>
      <c r="K72" s="123"/>
    </row>
    <row r="73" spans="1:11" ht="12" customHeight="1">
      <c r="A73" s="120"/>
      <c r="B73" s="118"/>
      <c r="C73" s="348" t="s">
        <v>44</v>
      </c>
      <c r="D73" s="123">
        <v>442685</v>
      </c>
      <c r="E73" s="123">
        <v>432373</v>
      </c>
      <c r="F73" s="123">
        <v>450977</v>
      </c>
      <c r="G73" s="123">
        <v>465787</v>
      </c>
      <c r="H73" s="123">
        <v>474689</v>
      </c>
      <c r="I73" s="123">
        <v>472881</v>
      </c>
      <c r="J73" s="123">
        <v>490754</v>
      </c>
      <c r="K73" s="123"/>
    </row>
    <row r="74" spans="1:11" ht="12" customHeight="1">
      <c r="A74" s="124"/>
      <c r="B74" s="125"/>
      <c r="C74" s="125" t="s">
        <v>45</v>
      </c>
      <c r="D74" s="127">
        <v>29408</v>
      </c>
      <c r="E74" s="127">
        <v>28981</v>
      </c>
      <c r="F74" s="127">
        <v>30291</v>
      </c>
      <c r="G74" s="127">
        <v>30452</v>
      </c>
      <c r="H74" s="127">
        <v>30242</v>
      </c>
      <c r="I74" s="127">
        <v>28200</v>
      </c>
      <c r="J74" s="127">
        <v>29652</v>
      </c>
      <c r="K74" s="127"/>
    </row>
    <row r="75" spans="1:11" ht="12" customHeight="1">
      <c r="A75" s="120"/>
      <c r="B75" s="118" t="s">
        <v>46</v>
      </c>
      <c r="C75" s="118"/>
      <c r="D75" s="123">
        <f t="shared" ref="D75:J75" si="5">SUM(D70:D74)</f>
        <v>599756</v>
      </c>
      <c r="E75" s="123">
        <f t="shared" si="5"/>
        <v>583799</v>
      </c>
      <c r="F75" s="123">
        <f t="shared" si="5"/>
        <v>603713</v>
      </c>
      <c r="G75" s="123">
        <f t="shared" si="5"/>
        <v>618684</v>
      </c>
      <c r="H75" s="123">
        <f t="shared" si="5"/>
        <v>627376</v>
      </c>
      <c r="I75" s="123">
        <f t="shared" si="5"/>
        <v>613311</v>
      </c>
      <c r="J75" s="123">
        <f t="shared" si="5"/>
        <v>632636</v>
      </c>
      <c r="K75" s="123"/>
    </row>
    <row r="76" spans="1:11" ht="12" customHeight="1">
      <c r="A76" s="124"/>
      <c r="B76" s="125" t="s">
        <v>12</v>
      </c>
      <c r="C76" s="125"/>
      <c r="D76" s="127">
        <v>38889</v>
      </c>
      <c r="E76" s="127">
        <v>35813</v>
      </c>
      <c r="F76" s="127">
        <v>37797</v>
      </c>
      <c r="G76" s="127">
        <v>39043</v>
      </c>
      <c r="H76" s="127">
        <v>40117</v>
      </c>
      <c r="I76" s="127">
        <v>36346</v>
      </c>
      <c r="J76" s="127">
        <v>38898</v>
      </c>
      <c r="K76" s="127"/>
    </row>
    <row r="77" spans="1:11" s="141" customFormat="1" ht="12" customHeight="1">
      <c r="A77" s="138" t="s">
        <v>47</v>
      </c>
      <c r="B77" s="137"/>
      <c r="C77" s="128"/>
      <c r="D77" s="129">
        <f t="shared" ref="D77:J77" si="6">SUM(D75:D76)</f>
        <v>638645</v>
      </c>
      <c r="E77" s="129">
        <f t="shared" si="6"/>
        <v>619612</v>
      </c>
      <c r="F77" s="129">
        <f t="shared" si="6"/>
        <v>641510</v>
      </c>
      <c r="G77" s="129">
        <f t="shared" si="6"/>
        <v>657727</v>
      </c>
      <c r="H77" s="129">
        <f t="shared" si="6"/>
        <v>667493</v>
      </c>
      <c r="I77" s="129">
        <f t="shared" si="6"/>
        <v>649657</v>
      </c>
      <c r="J77" s="129">
        <f t="shared" si="6"/>
        <v>671534</v>
      </c>
      <c r="K77" s="129"/>
    </row>
    <row r="78" spans="1:11" s="141" customFormat="1" ht="12" customHeight="1">
      <c r="A78" s="117"/>
      <c r="B78" s="122"/>
      <c r="C78" s="122"/>
      <c r="D78" s="147"/>
      <c r="E78" s="147"/>
      <c r="F78" s="147"/>
      <c r="G78" s="147"/>
      <c r="H78" s="147"/>
      <c r="I78" s="147"/>
      <c r="J78" s="147"/>
      <c r="K78" s="147"/>
    </row>
    <row r="79" spans="1:11" s="141" customFormat="1" ht="12" customHeight="1" thickBot="1">
      <c r="A79" s="133" t="s">
        <v>48</v>
      </c>
      <c r="B79" s="134"/>
      <c r="C79" s="134"/>
      <c r="D79" s="135">
        <f t="shared" ref="D79:J79" si="7">SUM(D65+D77)</f>
        <v>1223074</v>
      </c>
      <c r="E79" s="135">
        <f t="shared" si="7"/>
        <v>1295881</v>
      </c>
      <c r="F79" s="135">
        <f t="shared" si="7"/>
        <v>1301517</v>
      </c>
      <c r="G79" s="135">
        <f t="shared" si="7"/>
        <v>1349894</v>
      </c>
      <c r="H79" s="135">
        <f t="shared" si="7"/>
        <v>1388734</v>
      </c>
      <c r="I79" s="135">
        <f t="shared" si="7"/>
        <v>1367579</v>
      </c>
      <c r="J79" s="135">
        <f t="shared" si="7"/>
        <v>1374906</v>
      </c>
      <c r="K79" s="135"/>
    </row>
    <row r="80" spans="1:11" ht="13.5" thickTop="1"/>
    <row r="81" spans="1:3" ht="13.5" customHeight="1">
      <c r="A81" s="130"/>
    </row>
    <row r="83" spans="1:3">
      <c r="A83" s="366"/>
      <c r="B83" s="366"/>
      <c r="C83" s="366"/>
    </row>
    <row r="84" spans="1:3">
      <c r="A84" s="366"/>
      <c r="B84" s="366"/>
      <c r="C84" s="366"/>
    </row>
    <row r="85" spans="1:3">
      <c r="A85" s="366"/>
      <c r="B85" s="366"/>
      <c r="C85" s="366"/>
    </row>
    <row r="86" spans="1:3">
      <c r="A86" s="366"/>
      <c r="B86" s="366"/>
      <c r="C86" s="366"/>
    </row>
  </sheetData>
  <mergeCells count="3">
    <mergeCell ref="A83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ignoredErrors>
    <ignoredError sqref="H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90" zoomScaleNormal="90" zoomScaleSheetLayoutView="5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H28" sqref="H28"/>
    </sheetView>
  </sheetViews>
  <sheetFormatPr defaultColWidth="12.54296875" defaultRowHeight="12" customHeight="1"/>
  <cols>
    <col min="1" max="2" width="3.54296875" style="151" customWidth="1"/>
    <col min="3" max="3" width="56" style="151" customWidth="1"/>
    <col min="4" max="11" width="12.54296875" style="149"/>
    <col min="12" max="12" width="4.81640625" style="149" customWidth="1"/>
    <col min="13" max="16384" width="12.54296875" style="149"/>
  </cols>
  <sheetData>
    <row r="1" spans="1:11" s="173" customFormat="1" ht="12" customHeight="1">
      <c r="A1" s="148" t="s">
        <v>0</v>
      </c>
      <c r="B1" s="148"/>
      <c r="C1" s="172"/>
      <c r="D1" s="373">
        <v>2020</v>
      </c>
      <c r="E1" s="368"/>
      <c r="F1" s="368"/>
      <c r="G1" s="369"/>
      <c r="H1" s="373">
        <v>2021</v>
      </c>
      <c r="I1" s="368"/>
      <c r="J1" s="368"/>
      <c r="K1" s="369"/>
    </row>
    <row r="2" spans="1:11" s="173" customFormat="1" ht="12" customHeight="1" thickBot="1">
      <c r="A2" s="150" t="s">
        <v>49</v>
      </c>
      <c r="B2" s="150"/>
      <c r="C2" s="174"/>
      <c r="D2" s="370"/>
      <c r="E2" s="371"/>
      <c r="F2" s="371"/>
      <c r="G2" s="372"/>
      <c r="H2" s="370"/>
      <c r="I2" s="371"/>
      <c r="J2" s="371"/>
      <c r="K2" s="372"/>
    </row>
    <row r="3" spans="1:11" s="173" customFormat="1" ht="12" customHeight="1" thickBot="1">
      <c r="A3" s="175" t="s">
        <v>5</v>
      </c>
      <c r="B3" s="175"/>
      <c r="C3" s="176"/>
      <c r="D3" s="66" t="s">
        <v>99</v>
      </c>
      <c r="E3" s="67" t="s">
        <v>100</v>
      </c>
      <c r="F3" s="67" t="s">
        <v>101</v>
      </c>
      <c r="G3" s="67" t="s">
        <v>102</v>
      </c>
      <c r="H3" s="66" t="s">
        <v>99</v>
      </c>
      <c r="I3" s="67" t="s">
        <v>100</v>
      </c>
      <c r="J3" s="67" t="s">
        <v>101</v>
      </c>
      <c r="K3" s="67" t="s">
        <v>102</v>
      </c>
    </row>
    <row r="4" spans="1:11" ht="12" customHeight="1">
      <c r="C4" s="152"/>
      <c r="D4" s="153"/>
      <c r="E4" s="153"/>
      <c r="F4" s="153"/>
      <c r="G4" s="153"/>
      <c r="H4" s="153"/>
      <c r="I4" s="153"/>
      <c r="J4" s="153"/>
      <c r="K4" s="153"/>
    </row>
    <row r="5" spans="1:11" ht="12" customHeight="1">
      <c r="A5" s="151" t="s">
        <v>50</v>
      </c>
      <c r="C5" s="152"/>
      <c r="D5" s="153"/>
      <c r="E5" s="153"/>
      <c r="F5" s="153"/>
      <c r="G5" s="153"/>
      <c r="H5" s="153"/>
      <c r="I5" s="153"/>
      <c r="J5" s="153"/>
      <c r="K5" s="153"/>
    </row>
    <row r="6" spans="1:11" ht="12" customHeight="1">
      <c r="C6" s="152"/>
      <c r="D6" s="153"/>
      <c r="E6" s="153"/>
      <c r="F6" s="153"/>
      <c r="G6" s="153"/>
      <c r="H6" s="153"/>
      <c r="I6" s="153"/>
      <c r="J6" s="153"/>
      <c r="K6" s="153"/>
    </row>
    <row r="7" spans="1:11" ht="12" customHeight="1">
      <c r="C7" s="154" t="s">
        <v>11</v>
      </c>
      <c r="D7" s="155">
        <v>-812</v>
      </c>
      <c r="E7" s="155">
        <v>11481</v>
      </c>
      <c r="F7" s="155">
        <v>19683</v>
      </c>
      <c r="G7" s="155">
        <v>15965</v>
      </c>
      <c r="H7" s="155">
        <v>10061</v>
      </c>
      <c r="I7" s="155">
        <v>14515</v>
      </c>
      <c r="J7" s="155">
        <v>19431</v>
      </c>
      <c r="K7" s="155"/>
    </row>
    <row r="8" spans="1:11" ht="12" customHeight="1">
      <c r="C8" s="154" t="s">
        <v>129</v>
      </c>
      <c r="D8" s="155">
        <v>33678</v>
      </c>
      <c r="E8" s="155">
        <v>35342</v>
      </c>
      <c r="F8" s="155">
        <v>35352</v>
      </c>
      <c r="G8" s="155">
        <v>36686</v>
      </c>
      <c r="H8" s="155">
        <v>35128</v>
      </c>
      <c r="I8" s="155">
        <v>36678</v>
      </c>
      <c r="J8" s="155">
        <v>36891</v>
      </c>
      <c r="K8" s="155"/>
    </row>
    <row r="9" spans="1:11" ht="12" customHeight="1">
      <c r="C9" s="156" t="s">
        <v>51</v>
      </c>
      <c r="D9" s="155">
        <v>2500</v>
      </c>
      <c r="E9" s="155">
        <v>3858</v>
      </c>
      <c r="F9" s="155">
        <v>4501</v>
      </c>
      <c r="G9" s="155">
        <v>3736</v>
      </c>
      <c r="H9" s="155">
        <v>3380</v>
      </c>
      <c r="I9" s="155">
        <v>4062</v>
      </c>
      <c r="J9" s="155">
        <v>4524</v>
      </c>
      <c r="K9" s="155"/>
    </row>
    <row r="10" spans="1:11" ht="12" customHeight="1">
      <c r="C10" s="154" t="s">
        <v>10</v>
      </c>
      <c r="D10" s="155">
        <v>10969</v>
      </c>
      <c r="E10" s="155">
        <v>5446</v>
      </c>
      <c r="F10" s="155">
        <v>1201</v>
      </c>
      <c r="G10" s="155">
        <v>6230</v>
      </c>
      <c r="H10" s="155">
        <v>1625</v>
      </c>
      <c r="I10" s="155">
        <v>4018</v>
      </c>
      <c r="J10" s="155">
        <v>5527</v>
      </c>
      <c r="K10" s="155"/>
    </row>
    <row r="11" spans="1:11" ht="12" customHeight="1">
      <c r="C11" s="154" t="s">
        <v>165</v>
      </c>
      <c r="D11" s="155">
        <v>66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/>
    </row>
    <row r="12" spans="1:11" ht="12" customHeight="1">
      <c r="C12" s="154" t="s">
        <v>93</v>
      </c>
      <c r="D12" s="155">
        <v>15527</v>
      </c>
      <c r="E12" s="155">
        <v>12925</v>
      </c>
      <c r="F12" s="155">
        <v>-1873</v>
      </c>
      <c r="G12" s="155">
        <v>-16044</v>
      </c>
      <c r="H12" s="155">
        <v>10249</v>
      </c>
      <c r="I12" s="155">
        <v>1059</v>
      </c>
      <c r="J12" s="155">
        <v>-9439</v>
      </c>
      <c r="K12" s="155"/>
    </row>
    <row r="13" spans="1:11" ht="12" customHeight="1">
      <c r="C13" s="154" t="s">
        <v>162</v>
      </c>
      <c r="D13" s="155">
        <v>64</v>
      </c>
      <c r="E13" s="155">
        <v>-1354</v>
      </c>
      <c r="F13" s="155">
        <v>1494</v>
      </c>
      <c r="G13" s="155">
        <v>-740</v>
      </c>
      <c r="H13" s="155">
        <v>791</v>
      </c>
      <c r="I13" s="155">
        <v>247</v>
      </c>
      <c r="J13" s="155">
        <v>1439</v>
      </c>
      <c r="K13" s="155"/>
    </row>
    <row r="14" spans="1:11" ht="12" customHeight="1">
      <c r="C14" s="154" t="s">
        <v>94</v>
      </c>
      <c r="D14" s="155">
        <v>-36304</v>
      </c>
      <c r="E14" s="155">
        <v>-7474</v>
      </c>
      <c r="F14" s="155">
        <v>9971</v>
      </c>
      <c r="G14" s="155">
        <v>20180</v>
      </c>
      <c r="H14" s="155">
        <v>-25580</v>
      </c>
      <c r="I14" s="155">
        <v>445</v>
      </c>
      <c r="J14" s="155">
        <v>6728</v>
      </c>
      <c r="K14" s="155"/>
    </row>
    <row r="15" spans="1:11" ht="12" customHeight="1">
      <c r="C15" s="154" t="s">
        <v>199</v>
      </c>
      <c r="D15" s="155">
        <v>-5142</v>
      </c>
      <c r="E15" s="155">
        <v>-1309</v>
      </c>
      <c r="F15" s="155">
        <v>-5121</v>
      </c>
      <c r="G15" s="155">
        <v>-1128</v>
      </c>
      <c r="H15" s="155">
        <v>-5072</v>
      </c>
      <c r="I15" s="155">
        <v>-3392</v>
      </c>
      <c r="J15" s="155">
        <v>-4948</v>
      </c>
      <c r="K15" s="155"/>
    </row>
    <row r="16" spans="1:11" ht="12" customHeight="1">
      <c r="C16" s="156" t="s">
        <v>52</v>
      </c>
      <c r="D16" s="155">
        <v>-5740</v>
      </c>
      <c r="E16" s="155">
        <v>-4097</v>
      </c>
      <c r="F16" s="155">
        <v>-6137</v>
      </c>
      <c r="G16" s="155">
        <v>-3887</v>
      </c>
      <c r="H16" s="155">
        <v>-4958</v>
      </c>
      <c r="I16" s="155">
        <v>-3716</v>
      </c>
      <c r="J16" s="155">
        <v>-6334</v>
      </c>
      <c r="K16" s="155"/>
    </row>
    <row r="17" spans="1:11" ht="12" customHeight="1">
      <c r="C17" s="154" t="s">
        <v>53</v>
      </c>
      <c r="D17" s="155">
        <v>67</v>
      </c>
      <c r="E17" s="155">
        <v>67</v>
      </c>
      <c r="F17" s="155">
        <v>58</v>
      </c>
      <c r="G17" s="155">
        <v>91</v>
      </c>
      <c r="H17" s="155">
        <v>74</v>
      </c>
      <c r="I17" s="155">
        <v>65</v>
      </c>
      <c r="J17" s="155">
        <v>88</v>
      </c>
      <c r="K17" s="155"/>
    </row>
    <row r="18" spans="1:11" ht="12" customHeight="1">
      <c r="A18" s="157"/>
      <c r="B18" s="158"/>
      <c r="C18" s="159" t="s">
        <v>200</v>
      </c>
      <c r="D18" s="155">
        <v>-2159</v>
      </c>
      <c r="E18" s="155">
        <v>105</v>
      </c>
      <c r="F18" s="155">
        <v>-18</v>
      </c>
      <c r="G18" s="155">
        <v>-1949</v>
      </c>
      <c r="H18" s="155">
        <v>15</v>
      </c>
      <c r="I18" s="155">
        <v>204</v>
      </c>
      <c r="J18" s="155">
        <v>-170</v>
      </c>
      <c r="K18" s="155"/>
    </row>
    <row r="19" spans="1:11" s="173" customFormat="1" ht="12" customHeight="1">
      <c r="A19" s="168"/>
      <c r="B19" s="177" t="s">
        <v>54</v>
      </c>
      <c r="C19" s="178"/>
      <c r="D19" s="160">
        <v>12714</v>
      </c>
      <c r="E19" s="160">
        <v>54990</v>
      </c>
      <c r="F19" s="160">
        <v>59111</v>
      </c>
      <c r="G19" s="160">
        <v>59140</v>
      </c>
      <c r="H19" s="160">
        <f t="shared" ref="H19:J19" si="0">SUM(H7:H18)</f>
        <v>25713</v>
      </c>
      <c r="I19" s="160">
        <f t="shared" si="0"/>
        <v>54185</v>
      </c>
      <c r="J19" s="160">
        <f t="shared" si="0"/>
        <v>53737</v>
      </c>
      <c r="K19" s="160"/>
    </row>
    <row r="20" spans="1:11" ht="12" customHeight="1">
      <c r="B20" s="40"/>
      <c r="C20" s="161"/>
      <c r="D20" s="162"/>
      <c r="E20" s="162"/>
      <c r="F20" s="162"/>
      <c r="G20" s="162"/>
      <c r="H20" s="162"/>
      <c r="I20" s="162"/>
      <c r="J20" s="162"/>
      <c r="K20" s="162"/>
    </row>
    <row r="21" spans="1:11" ht="12" customHeight="1">
      <c r="A21" s="151" t="s">
        <v>55</v>
      </c>
      <c r="C21" s="154"/>
      <c r="D21" s="162"/>
      <c r="E21" s="162"/>
      <c r="F21" s="162"/>
      <c r="G21" s="162"/>
      <c r="H21" s="162"/>
      <c r="I21" s="162"/>
      <c r="J21" s="162"/>
      <c r="K21" s="162"/>
    </row>
    <row r="22" spans="1:11" ht="12" customHeight="1">
      <c r="C22" s="152"/>
      <c r="D22" s="162"/>
      <c r="E22" s="162"/>
      <c r="F22" s="162"/>
      <c r="G22" s="162"/>
      <c r="H22" s="162"/>
      <c r="I22" s="162"/>
      <c r="J22" s="162"/>
      <c r="K22" s="162"/>
    </row>
    <row r="23" spans="1:11" ht="12" customHeight="1">
      <c r="C23" s="154" t="s">
        <v>232</v>
      </c>
      <c r="D23" s="155">
        <v>-25773</v>
      </c>
      <c r="E23" s="155">
        <v>-81449</v>
      </c>
      <c r="F23" s="155">
        <v>-24736</v>
      </c>
      <c r="G23" s="155">
        <v>-21155</v>
      </c>
      <c r="H23" s="155">
        <v>-35784</v>
      </c>
      <c r="I23" s="155">
        <v>-19656</v>
      </c>
      <c r="J23" s="155">
        <v>-23589</v>
      </c>
      <c r="K23" s="155"/>
    </row>
    <row r="24" spans="1:11" ht="12" customHeight="1">
      <c r="C24" s="154" t="s">
        <v>57</v>
      </c>
      <c r="D24" s="345">
        <v>256</v>
      </c>
      <c r="E24" s="345">
        <v>338</v>
      </c>
      <c r="F24" s="345">
        <v>813</v>
      </c>
      <c r="G24" s="345">
        <v>6436</v>
      </c>
      <c r="H24" s="155">
        <v>951</v>
      </c>
      <c r="I24" s="155">
        <v>551</v>
      </c>
      <c r="J24" s="155">
        <v>184</v>
      </c>
      <c r="K24" s="155"/>
    </row>
    <row r="25" spans="1:11" ht="12" customHeight="1">
      <c r="C25" s="154" t="s">
        <v>233</v>
      </c>
      <c r="D25" s="345">
        <v>-194</v>
      </c>
      <c r="E25" s="345">
        <v>-129</v>
      </c>
      <c r="F25" s="345">
        <v>-244</v>
      </c>
      <c r="G25" s="345">
        <v>0</v>
      </c>
      <c r="H25" s="155">
        <v>0</v>
      </c>
      <c r="I25" s="155">
        <v>-75</v>
      </c>
      <c r="J25" s="155">
        <v>0</v>
      </c>
      <c r="K25" s="155"/>
    </row>
    <row r="26" spans="1:11" ht="12" customHeight="1">
      <c r="C26" s="154" t="s">
        <v>202</v>
      </c>
      <c r="D26" s="345">
        <v>0</v>
      </c>
      <c r="E26" s="345">
        <v>0</v>
      </c>
      <c r="F26" s="345">
        <v>0</v>
      </c>
      <c r="G26" s="345">
        <v>0</v>
      </c>
      <c r="H26" s="155">
        <v>0</v>
      </c>
      <c r="I26" s="155">
        <v>0</v>
      </c>
      <c r="J26" s="155">
        <v>0</v>
      </c>
      <c r="K26" s="155"/>
    </row>
    <row r="27" spans="1:11" ht="12" customHeight="1">
      <c r="C27" s="152" t="s">
        <v>56</v>
      </c>
      <c r="D27" s="345">
        <v>0</v>
      </c>
      <c r="E27" s="345">
        <v>0</v>
      </c>
      <c r="F27" s="345">
        <v>0</v>
      </c>
      <c r="G27" s="345">
        <v>268</v>
      </c>
      <c r="H27" s="155">
        <v>0</v>
      </c>
      <c r="I27" s="155">
        <v>0</v>
      </c>
      <c r="J27" s="155">
        <v>0</v>
      </c>
      <c r="K27" s="155"/>
    </row>
    <row r="28" spans="1:11" ht="12" customHeight="1">
      <c r="C28" s="154" t="s">
        <v>201</v>
      </c>
      <c r="D28" s="345">
        <v>-984</v>
      </c>
      <c r="E28" s="345">
        <v>-1091</v>
      </c>
      <c r="F28" s="345">
        <v>1876</v>
      </c>
      <c r="G28" s="345">
        <v>-2334</v>
      </c>
      <c r="H28" s="155">
        <v>4980</v>
      </c>
      <c r="I28" s="155">
        <v>-1648</v>
      </c>
      <c r="J28" s="155">
        <v>8426</v>
      </c>
      <c r="K28" s="155"/>
    </row>
    <row r="29" spans="1:11" ht="12" customHeight="1">
      <c r="A29" s="157"/>
      <c r="B29" s="157"/>
      <c r="C29" s="163" t="s">
        <v>114</v>
      </c>
      <c r="D29" s="345">
        <v>0</v>
      </c>
      <c r="E29" s="345">
        <v>0</v>
      </c>
      <c r="F29" s="345">
        <v>0</v>
      </c>
      <c r="G29" s="345">
        <v>0</v>
      </c>
      <c r="H29" s="155">
        <v>0</v>
      </c>
      <c r="I29" s="155">
        <v>0</v>
      </c>
      <c r="J29" s="155">
        <v>0</v>
      </c>
      <c r="K29" s="155"/>
    </row>
    <row r="30" spans="1:11" s="173" customFormat="1" ht="12" customHeight="1">
      <c r="A30" s="168"/>
      <c r="B30" s="179" t="s">
        <v>155</v>
      </c>
      <c r="C30" s="178"/>
      <c r="D30" s="160">
        <v>-26695</v>
      </c>
      <c r="E30" s="160">
        <v>-82331</v>
      </c>
      <c r="F30" s="160">
        <v>-22291</v>
      </c>
      <c r="G30" s="160">
        <v>-16785</v>
      </c>
      <c r="H30" s="160">
        <f>SUM(H23:H29)</f>
        <v>-29853</v>
      </c>
      <c r="I30" s="160">
        <f>SUM(I23:I29)</f>
        <v>-20828</v>
      </c>
      <c r="J30" s="160">
        <f>SUM(J23:J29)</f>
        <v>-14979</v>
      </c>
      <c r="K30" s="164"/>
    </row>
    <row r="31" spans="1:11" ht="12" customHeight="1">
      <c r="B31" s="40"/>
      <c r="C31" s="161"/>
      <c r="D31" s="162"/>
      <c r="E31" s="162"/>
      <c r="F31" s="162"/>
      <c r="G31" s="162"/>
      <c r="H31" s="162"/>
      <c r="I31" s="162"/>
      <c r="J31" s="162"/>
      <c r="K31" s="162"/>
    </row>
    <row r="32" spans="1:11" ht="12" customHeight="1">
      <c r="A32" s="151" t="s">
        <v>58</v>
      </c>
      <c r="C32" s="154"/>
      <c r="D32" s="162"/>
      <c r="E32" s="162"/>
      <c r="F32" s="162"/>
      <c r="G32" s="162"/>
      <c r="H32" s="162"/>
      <c r="I32" s="162"/>
      <c r="J32" s="162"/>
      <c r="K32" s="162"/>
    </row>
    <row r="33" spans="1:11" ht="12" customHeight="1">
      <c r="C33" s="154"/>
      <c r="D33" s="162"/>
      <c r="E33" s="162"/>
      <c r="F33" s="162"/>
      <c r="G33" s="162"/>
      <c r="H33" s="162"/>
      <c r="I33" s="162"/>
      <c r="J33" s="162"/>
      <c r="K33" s="162"/>
    </row>
    <row r="34" spans="1:11" ht="12" customHeight="1">
      <c r="C34" s="165" t="s">
        <v>203</v>
      </c>
      <c r="D34" s="155">
        <v>-1</v>
      </c>
      <c r="E34" s="155">
        <v>-21047</v>
      </c>
      <c r="F34" s="155">
        <v>-3467</v>
      </c>
      <c r="G34" s="155">
        <v>-1</v>
      </c>
      <c r="H34" s="155">
        <v>0</v>
      </c>
      <c r="I34" s="155">
        <v>-15140</v>
      </c>
      <c r="J34" s="155">
        <v>-3648</v>
      </c>
      <c r="K34" s="155"/>
    </row>
    <row r="35" spans="1:11" ht="12" customHeight="1">
      <c r="C35" s="165" t="s">
        <v>230</v>
      </c>
      <c r="D35" s="155">
        <v>61159</v>
      </c>
      <c r="E35" s="155">
        <v>101813</v>
      </c>
      <c r="F35" s="155">
        <v>4204</v>
      </c>
      <c r="G35" s="155">
        <v>48951</v>
      </c>
      <c r="H35" s="155">
        <v>83370</v>
      </c>
      <c r="I35" s="155">
        <v>18318</v>
      </c>
      <c r="J35" s="155">
        <v>70471</v>
      </c>
      <c r="K35" s="155"/>
    </row>
    <row r="36" spans="1:11" ht="12" customHeight="1">
      <c r="C36" s="165" t="s">
        <v>231</v>
      </c>
      <c r="D36" s="155">
        <v>-42583</v>
      </c>
      <c r="E36" s="155">
        <v>-40452</v>
      </c>
      <c r="F36" s="155">
        <v>-36002</v>
      </c>
      <c r="G36" s="155">
        <v>-150679</v>
      </c>
      <c r="H36" s="155">
        <v>-71439</v>
      </c>
      <c r="I36" s="155">
        <v>-17757</v>
      </c>
      <c r="J36" s="155">
        <v>-99169</v>
      </c>
      <c r="K36" s="155"/>
    </row>
    <row r="37" spans="1:11" ht="12" customHeight="1">
      <c r="C37" s="166" t="s">
        <v>194</v>
      </c>
      <c r="D37" s="155">
        <v>0</v>
      </c>
      <c r="E37" s="155">
        <v>0</v>
      </c>
      <c r="F37" s="155">
        <v>0</v>
      </c>
      <c r="G37" s="155">
        <v>70834</v>
      </c>
      <c r="H37" s="155">
        <v>0</v>
      </c>
      <c r="I37" s="155">
        <v>0</v>
      </c>
      <c r="J37" s="155">
        <v>0</v>
      </c>
      <c r="K37" s="155"/>
    </row>
    <row r="38" spans="1:11" ht="12" customHeight="1">
      <c r="C38" s="166" t="s">
        <v>249</v>
      </c>
      <c r="D38" s="155">
        <v>-5344</v>
      </c>
      <c r="E38" s="155">
        <v>-6231</v>
      </c>
      <c r="F38" s="155">
        <v>-5491</v>
      </c>
      <c r="G38" s="155">
        <v>-8048</v>
      </c>
      <c r="H38" s="155">
        <v>-7950</v>
      </c>
      <c r="I38" s="155">
        <v>-7604</v>
      </c>
      <c r="J38" s="155">
        <v>-6255</v>
      </c>
      <c r="K38" s="155"/>
    </row>
    <row r="39" spans="1:11" ht="12" customHeight="1">
      <c r="A39" s="157"/>
      <c r="B39" s="157"/>
      <c r="C39" s="163" t="s">
        <v>144</v>
      </c>
      <c r="D39" s="155">
        <v>0</v>
      </c>
      <c r="E39" s="155">
        <v>-5218</v>
      </c>
      <c r="F39" s="155">
        <v>0</v>
      </c>
      <c r="G39" s="155">
        <v>0</v>
      </c>
      <c r="H39" s="155">
        <v>0</v>
      </c>
      <c r="I39" s="155">
        <v>-10215</v>
      </c>
      <c r="J39" s="155">
        <v>0</v>
      </c>
      <c r="K39" s="155"/>
    </row>
    <row r="40" spans="1:11" s="173" customFormat="1" ht="12" customHeight="1">
      <c r="A40" s="168"/>
      <c r="B40" s="179" t="s">
        <v>59</v>
      </c>
      <c r="C40" s="180"/>
      <c r="D40" s="160">
        <v>13231</v>
      </c>
      <c r="E40" s="160">
        <v>28865</v>
      </c>
      <c r="F40" s="160">
        <v>-40756</v>
      </c>
      <c r="G40" s="160">
        <v>-38943</v>
      </c>
      <c r="H40" s="160">
        <f t="shared" ref="H40:J40" si="1">SUM(H34:H39)</f>
        <v>3981</v>
      </c>
      <c r="I40" s="160">
        <f t="shared" si="1"/>
        <v>-32398</v>
      </c>
      <c r="J40" s="160">
        <f t="shared" si="1"/>
        <v>-38601</v>
      </c>
      <c r="K40" s="164"/>
    </row>
    <row r="41" spans="1:11" ht="12" customHeight="1">
      <c r="B41" s="40"/>
      <c r="C41" s="154"/>
      <c r="D41" s="162"/>
      <c r="E41" s="162"/>
      <c r="F41" s="162"/>
      <c r="G41" s="162"/>
      <c r="H41" s="162"/>
      <c r="I41" s="162"/>
      <c r="J41" s="162"/>
      <c r="K41" s="162"/>
    </row>
    <row r="42" spans="1:11" ht="12" customHeight="1">
      <c r="B42" s="55" t="s">
        <v>204</v>
      </c>
      <c r="C42" s="167"/>
      <c r="D42" s="155">
        <v>752</v>
      </c>
      <c r="E42" s="155">
        <v>52</v>
      </c>
      <c r="F42" s="155">
        <v>54</v>
      </c>
      <c r="G42" s="155">
        <v>183</v>
      </c>
      <c r="H42" s="155">
        <v>-37</v>
      </c>
      <c r="I42" s="155">
        <v>-380</v>
      </c>
      <c r="J42" s="155">
        <v>265</v>
      </c>
      <c r="K42" s="155"/>
    </row>
    <row r="43" spans="1:11" ht="12" customHeight="1">
      <c r="C43" s="154"/>
      <c r="H43" s="162"/>
      <c r="I43" s="162"/>
      <c r="J43" s="162"/>
      <c r="K43" s="162"/>
    </row>
    <row r="44" spans="1:11" s="173" customFormat="1" ht="12" customHeight="1">
      <c r="A44" s="168"/>
      <c r="B44" s="168" t="s">
        <v>60</v>
      </c>
      <c r="C44" s="180"/>
      <c r="D44" s="160">
        <v>2</v>
      </c>
      <c r="E44" s="160">
        <v>1576</v>
      </c>
      <c r="F44" s="160">
        <v>-3882</v>
      </c>
      <c r="G44" s="160">
        <v>3595</v>
      </c>
      <c r="H44" s="160">
        <f t="shared" ref="H44:J44" si="2">SUM(H47-H46)</f>
        <v>-197</v>
      </c>
      <c r="I44" s="160">
        <f>SUM(I47-I46)</f>
        <v>579</v>
      </c>
      <c r="J44" s="160">
        <f t="shared" si="2"/>
        <v>422</v>
      </c>
      <c r="K44" s="164"/>
    </row>
    <row r="45" spans="1:11" ht="12" customHeight="1">
      <c r="C45" s="152"/>
      <c r="D45" s="162"/>
      <c r="E45" s="162"/>
      <c r="F45" s="162"/>
      <c r="G45" s="162"/>
      <c r="H45" s="162"/>
      <c r="I45" s="162"/>
      <c r="J45" s="162"/>
      <c r="K45" s="162"/>
    </row>
    <row r="46" spans="1:11" ht="12" customHeight="1">
      <c r="C46" s="154" t="s">
        <v>61</v>
      </c>
      <c r="D46" s="155">
        <v>13398</v>
      </c>
      <c r="E46" s="155">
        <v>13400</v>
      </c>
      <c r="F46" s="155">
        <v>14976</v>
      </c>
      <c r="G46" s="155">
        <v>11094</v>
      </c>
      <c r="H46" s="155">
        <v>14689</v>
      </c>
      <c r="I46" s="155">
        <v>14492</v>
      </c>
      <c r="J46" s="155">
        <v>15071</v>
      </c>
      <c r="K46" s="155"/>
    </row>
    <row r="47" spans="1:11" ht="12" customHeight="1" thickBot="1">
      <c r="A47" s="169"/>
      <c r="B47" s="169"/>
      <c r="C47" s="170" t="s">
        <v>62</v>
      </c>
      <c r="D47" s="171">
        <v>13400</v>
      </c>
      <c r="E47" s="171">
        <v>14976</v>
      </c>
      <c r="F47" s="171">
        <v>11094</v>
      </c>
      <c r="G47" s="171">
        <v>14689</v>
      </c>
      <c r="H47" s="171">
        <v>14492</v>
      </c>
      <c r="I47" s="171">
        <v>15071</v>
      </c>
      <c r="J47" s="171">
        <v>15493</v>
      </c>
      <c r="K47" s="171"/>
    </row>
    <row r="50" spans="1:1" ht="12" customHeight="1">
      <c r="A50" s="13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55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="90" zoomScaleNormal="90" zoomScaleSheetLayoutView="100" workbookViewId="0">
      <pane xSplit="3" ySplit="3" topLeftCell="F4" activePane="bottomRight" state="frozen"/>
      <selection activeCell="A38" sqref="A38"/>
      <selection pane="topRight" activeCell="A38" sqref="A38"/>
      <selection pane="bottomLeft" activeCell="A38" sqref="A38"/>
      <selection pane="bottomRight" activeCell="Q65" sqref="Q65"/>
    </sheetView>
  </sheetViews>
  <sheetFormatPr defaultColWidth="7.453125" defaultRowHeight="13"/>
  <cols>
    <col min="1" max="2" width="3.453125" style="19" customWidth="1"/>
    <col min="3" max="3" width="42.81640625" style="19" customWidth="1"/>
    <col min="4" max="4" width="12.54296875" style="183" customWidth="1"/>
    <col min="5" max="7" width="12.54296875" style="19" customWidth="1"/>
    <col min="8" max="11" width="12.54296875" style="183" customWidth="1"/>
    <col min="12" max="16384" width="7.453125" style="183"/>
  </cols>
  <sheetData>
    <row r="1" spans="1:11" s="228" customFormat="1" ht="12" customHeight="1">
      <c r="A1" s="103" t="s">
        <v>0</v>
      </c>
      <c r="B1" s="227"/>
      <c r="C1" s="182"/>
      <c r="D1" s="360">
        <v>2020</v>
      </c>
      <c r="E1" s="361"/>
      <c r="F1" s="361"/>
      <c r="G1" s="362"/>
      <c r="H1" s="360">
        <v>2021</v>
      </c>
      <c r="I1" s="361"/>
      <c r="J1" s="361"/>
      <c r="K1" s="362"/>
    </row>
    <row r="2" spans="1:11" s="228" customFormat="1" ht="12" customHeight="1" thickBot="1">
      <c r="A2" s="184" t="s">
        <v>63</v>
      </c>
      <c r="B2" s="229"/>
      <c r="C2" s="230"/>
      <c r="D2" s="363"/>
      <c r="E2" s="364"/>
      <c r="F2" s="364"/>
      <c r="G2" s="365"/>
      <c r="H2" s="363"/>
      <c r="I2" s="364"/>
      <c r="J2" s="364"/>
      <c r="K2" s="365"/>
    </row>
    <row r="3" spans="1:11" s="228" customFormat="1" ht="12" customHeight="1" thickBot="1">
      <c r="A3" s="231" t="s">
        <v>103</v>
      </c>
      <c r="B3" s="232"/>
      <c r="C3" s="233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</row>
    <row r="4" spans="1:11" ht="12" customHeight="1">
      <c r="A4" s="185"/>
      <c r="D4" s="186"/>
      <c r="E4" s="186"/>
      <c r="F4" s="186"/>
      <c r="G4" s="186"/>
      <c r="H4" s="186"/>
      <c r="I4" s="186"/>
      <c r="J4" s="186"/>
      <c r="K4" s="186"/>
    </row>
    <row r="5" spans="1:11" ht="12" customHeight="1">
      <c r="A5" s="218" t="s">
        <v>145</v>
      </c>
      <c r="D5" s="191"/>
      <c r="E5" s="191"/>
      <c r="F5" s="191"/>
      <c r="G5" s="191"/>
      <c r="H5" s="191"/>
      <c r="I5" s="191"/>
      <c r="J5" s="191"/>
      <c r="K5" s="191"/>
    </row>
    <row r="6" spans="1:11" ht="12" customHeight="1">
      <c r="A6" s="185"/>
      <c r="D6" s="186"/>
      <c r="E6" s="186"/>
      <c r="F6" s="186"/>
      <c r="G6" s="186"/>
      <c r="H6" s="186"/>
      <c r="I6" s="186"/>
      <c r="J6" s="186"/>
      <c r="K6" s="186"/>
    </row>
    <row r="7" spans="1:11" ht="12" customHeight="1">
      <c r="A7" s="189"/>
      <c r="B7" s="196"/>
      <c r="C7" s="190" t="s">
        <v>111</v>
      </c>
      <c r="D7" s="191">
        <v>29906</v>
      </c>
      <c r="E7" s="191">
        <f>SUM(27722+2116)</f>
        <v>29838</v>
      </c>
      <c r="F7" s="191">
        <f>SUM(27735+2062)</f>
        <v>29797</v>
      </c>
      <c r="G7" s="191">
        <v>29494</v>
      </c>
      <c r="H7" s="191">
        <v>28626</v>
      </c>
      <c r="I7" s="191">
        <f>SUM(26489+2262)</f>
        <v>28751</v>
      </c>
      <c r="J7" s="191">
        <f>SUM(26602+2149)</f>
        <v>28751</v>
      </c>
      <c r="K7" s="191"/>
    </row>
    <row r="8" spans="1:11" ht="12" customHeight="1">
      <c r="A8" s="189"/>
      <c r="B8" s="196"/>
      <c r="C8" s="190" t="s">
        <v>8</v>
      </c>
      <c r="D8" s="191">
        <f>SUM(22337+4790)</f>
        <v>27127</v>
      </c>
      <c r="E8" s="191">
        <f>SUM(22043+4653)</f>
        <v>26696</v>
      </c>
      <c r="F8" s="191">
        <f>SUM(24375+4860)</f>
        <v>29235</v>
      </c>
      <c r="G8" s="191">
        <v>29033</v>
      </c>
      <c r="H8" s="191">
        <v>30285</v>
      </c>
      <c r="I8" s="191">
        <f>SUM(26397+5695)</f>
        <v>32092</v>
      </c>
      <c r="J8" s="191">
        <f>SUM(28654+5704)</f>
        <v>34358</v>
      </c>
      <c r="K8" s="191"/>
    </row>
    <row r="9" spans="1:11" ht="12" customHeight="1">
      <c r="A9" s="189"/>
      <c r="B9" s="196"/>
      <c r="C9" s="190" t="s">
        <v>121</v>
      </c>
      <c r="D9" s="191">
        <v>19980</v>
      </c>
      <c r="E9" s="191">
        <v>18804</v>
      </c>
      <c r="F9" s="191">
        <v>21431</v>
      </c>
      <c r="G9" s="191">
        <v>26715</v>
      </c>
      <c r="H9" s="191">
        <v>19962</v>
      </c>
      <c r="I9" s="191">
        <v>21044</v>
      </c>
      <c r="J9" s="191">
        <v>21742</v>
      </c>
      <c r="K9" s="191"/>
    </row>
    <row r="10" spans="1:11" ht="12" customHeight="1">
      <c r="A10" s="185"/>
      <c r="C10" s="190" t="s">
        <v>113</v>
      </c>
      <c r="D10" s="192">
        <v>2413</v>
      </c>
      <c r="E10" s="192">
        <v>1997</v>
      </c>
      <c r="F10" s="192">
        <v>2485</v>
      </c>
      <c r="G10" s="192">
        <v>2046</v>
      </c>
      <c r="H10" s="192">
        <v>2017</v>
      </c>
      <c r="I10" s="192">
        <v>2142</v>
      </c>
      <c r="J10" s="192">
        <v>3189</v>
      </c>
      <c r="K10" s="192"/>
    </row>
    <row r="11" spans="1:11" s="228" customFormat="1" ht="12" customHeight="1">
      <c r="A11" s="188"/>
      <c r="B11" s="276" t="s">
        <v>64</v>
      </c>
      <c r="C11" s="105"/>
      <c r="D11" s="187">
        <f t="shared" ref="D11:J11" si="0">SUM(D7:D10)</f>
        <v>79426</v>
      </c>
      <c r="E11" s="187">
        <f t="shared" si="0"/>
        <v>77335</v>
      </c>
      <c r="F11" s="187">
        <f t="shared" si="0"/>
        <v>82948</v>
      </c>
      <c r="G11" s="187">
        <f t="shared" si="0"/>
        <v>87288</v>
      </c>
      <c r="H11" s="187">
        <f t="shared" si="0"/>
        <v>80890</v>
      </c>
      <c r="I11" s="187">
        <f t="shared" si="0"/>
        <v>84029</v>
      </c>
      <c r="J11" s="187">
        <f t="shared" si="0"/>
        <v>88040</v>
      </c>
      <c r="K11" s="187"/>
    </row>
    <row r="12" spans="1:11" ht="12" customHeight="1">
      <c r="A12" s="185"/>
      <c r="D12" s="192"/>
      <c r="E12" s="192"/>
      <c r="F12" s="192"/>
      <c r="G12" s="192"/>
      <c r="H12" s="192"/>
      <c r="I12" s="192"/>
      <c r="J12" s="192"/>
      <c r="K12" s="192"/>
    </row>
    <row r="13" spans="1:11" ht="12" customHeight="1">
      <c r="A13" s="185"/>
      <c r="C13" s="19" t="s">
        <v>166</v>
      </c>
      <c r="D13" s="192">
        <v>8793</v>
      </c>
      <c r="E13" s="192">
        <v>8716</v>
      </c>
      <c r="F13" s="192">
        <v>8522</v>
      </c>
      <c r="G13" s="192">
        <v>8457</v>
      </c>
      <c r="H13" s="192">
        <v>8263</v>
      </c>
      <c r="I13" s="192">
        <v>8151</v>
      </c>
      <c r="J13" s="192">
        <v>7867</v>
      </c>
      <c r="K13" s="192"/>
    </row>
    <row r="14" spans="1:11" ht="12" customHeight="1">
      <c r="A14" s="185"/>
      <c r="C14" s="19" t="s">
        <v>253</v>
      </c>
      <c r="D14" s="353">
        <v>12719</v>
      </c>
      <c r="E14" s="353">
        <v>13065</v>
      </c>
      <c r="F14" s="353">
        <v>13353</v>
      </c>
      <c r="G14" s="353">
        <v>13430</v>
      </c>
      <c r="H14" s="191">
        <v>12923</v>
      </c>
      <c r="I14" s="191">
        <v>14014</v>
      </c>
      <c r="J14" s="191">
        <v>15133</v>
      </c>
      <c r="K14" s="191"/>
    </row>
    <row r="15" spans="1:11" ht="12" customHeight="1">
      <c r="A15" s="185"/>
      <c r="C15" s="19" t="s">
        <v>7</v>
      </c>
      <c r="D15" s="191">
        <v>11478</v>
      </c>
      <c r="E15" s="191">
        <v>11708</v>
      </c>
      <c r="F15" s="191">
        <v>11865</v>
      </c>
      <c r="G15" s="191">
        <v>12124</v>
      </c>
      <c r="H15" s="191">
        <v>12434</v>
      </c>
      <c r="I15" s="191">
        <v>12635</v>
      </c>
      <c r="J15" s="191">
        <v>12888</v>
      </c>
      <c r="K15" s="191"/>
    </row>
    <row r="16" spans="1:11" ht="12" customHeight="1">
      <c r="A16" s="185"/>
      <c r="C16" s="19" t="s">
        <v>121</v>
      </c>
      <c r="D16" s="191">
        <v>4900</v>
      </c>
      <c r="E16" s="191">
        <v>4268</v>
      </c>
      <c r="F16" s="191">
        <v>5637</v>
      </c>
      <c r="G16" s="191">
        <v>7237</v>
      </c>
      <c r="H16" s="191">
        <v>4702</v>
      </c>
      <c r="I16" s="191">
        <v>4377</v>
      </c>
      <c r="J16" s="191">
        <v>4282</v>
      </c>
      <c r="K16" s="191"/>
    </row>
    <row r="17" spans="1:11" ht="12" customHeight="1">
      <c r="A17" s="185"/>
      <c r="C17" s="19" t="s">
        <v>113</v>
      </c>
      <c r="D17" s="353">
        <v>9735</v>
      </c>
      <c r="E17" s="353">
        <v>9971</v>
      </c>
      <c r="F17" s="353">
        <v>10036</v>
      </c>
      <c r="G17" s="353">
        <v>10890</v>
      </c>
      <c r="H17" s="191">
        <v>9708</v>
      </c>
      <c r="I17" s="191">
        <f>SUM(2519+4195+3377)</f>
        <v>10091</v>
      </c>
      <c r="J17" s="191">
        <f>SUM(2533+3995+3691)</f>
        <v>10219</v>
      </c>
      <c r="K17" s="191"/>
    </row>
    <row r="18" spans="1:11" s="228" customFormat="1" ht="12" customHeight="1">
      <c r="A18" s="188"/>
      <c r="B18" s="276" t="s">
        <v>65</v>
      </c>
      <c r="C18" s="105"/>
      <c r="D18" s="187">
        <f t="shared" ref="D18:J18" si="1">SUM(D13:D17)</f>
        <v>47625</v>
      </c>
      <c r="E18" s="187">
        <f t="shared" si="1"/>
        <v>47728</v>
      </c>
      <c r="F18" s="187">
        <f t="shared" si="1"/>
        <v>49413</v>
      </c>
      <c r="G18" s="187">
        <f t="shared" si="1"/>
        <v>52138</v>
      </c>
      <c r="H18" s="187">
        <f t="shared" si="1"/>
        <v>48030</v>
      </c>
      <c r="I18" s="187">
        <f t="shared" si="1"/>
        <v>49268</v>
      </c>
      <c r="J18" s="187">
        <f t="shared" si="1"/>
        <v>50389</v>
      </c>
      <c r="K18" s="187"/>
    </row>
    <row r="19" spans="1:11" ht="12" customHeight="1">
      <c r="A19" s="185"/>
      <c r="B19" s="276"/>
      <c r="C19" s="105"/>
      <c r="D19" s="187"/>
      <c r="E19" s="187"/>
      <c r="F19" s="187"/>
      <c r="G19" s="187"/>
      <c r="H19" s="191"/>
      <c r="I19" s="191"/>
      <c r="J19" s="191"/>
      <c r="K19" s="191"/>
    </row>
    <row r="20" spans="1:11" ht="12" customHeight="1">
      <c r="A20" s="185"/>
      <c r="B20" s="276" t="s">
        <v>66</v>
      </c>
      <c r="C20" s="105"/>
      <c r="D20" s="187">
        <v>17781</v>
      </c>
      <c r="E20" s="187">
        <v>17423</v>
      </c>
      <c r="F20" s="187">
        <v>19413</v>
      </c>
      <c r="G20" s="187">
        <v>30774</v>
      </c>
      <c r="H20" s="191">
        <v>17590</v>
      </c>
      <c r="I20" s="191">
        <v>17150</v>
      </c>
      <c r="J20" s="191">
        <v>22365</v>
      </c>
      <c r="K20" s="191"/>
    </row>
    <row r="21" spans="1:11" ht="12" customHeight="1">
      <c r="A21" s="185"/>
      <c r="D21" s="191"/>
      <c r="E21" s="191"/>
      <c r="F21" s="191"/>
      <c r="G21" s="191"/>
      <c r="H21" s="191"/>
      <c r="I21" s="191"/>
      <c r="J21" s="191"/>
      <c r="K21" s="191"/>
    </row>
    <row r="22" spans="1:11" s="228" customFormat="1" ht="12" customHeight="1">
      <c r="A22" s="106" t="s">
        <v>9</v>
      </c>
      <c r="B22" s="201"/>
      <c r="C22" s="90"/>
      <c r="D22" s="193">
        <f>SUM(D20,D18,D11)</f>
        <v>144832</v>
      </c>
      <c r="E22" s="193">
        <f>SUM(E11+E18+E20)</f>
        <v>142486</v>
      </c>
      <c r="F22" s="193">
        <f>SUM(F11+F18+F20)</f>
        <v>151774</v>
      </c>
      <c r="G22" s="193">
        <f>SUM(G20,G18,G11)</f>
        <v>170200</v>
      </c>
      <c r="H22" s="193">
        <f>SUM(H20,H18,H11)</f>
        <v>146510</v>
      </c>
      <c r="I22" s="193">
        <f>SUM(I20,I18,I11)</f>
        <v>150447</v>
      </c>
      <c r="J22" s="193">
        <f>SUM(J20,J18,J11)</f>
        <v>160794</v>
      </c>
      <c r="K22" s="193"/>
    </row>
    <row r="23" spans="1:11" s="228" customFormat="1" ht="12" customHeight="1">
      <c r="A23" s="188"/>
      <c r="B23" s="105"/>
      <c r="C23" s="105"/>
      <c r="D23" s="187"/>
      <c r="E23" s="187"/>
      <c r="F23" s="187"/>
      <c r="G23" s="187"/>
      <c r="H23" s="187"/>
      <c r="I23" s="187"/>
      <c r="J23" s="187"/>
      <c r="K23" s="187"/>
    </row>
    <row r="24" spans="1:11" s="228" customFormat="1" ht="12" customHeight="1">
      <c r="A24" s="106" t="s">
        <v>106</v>
      </c>
      <c r="B24" s="201"/>
      <c r="C24" s="90"/>
      <c r="D24" s="195">
        <v>-62483</v>
      </c>
      <c r="E24" s="195">
        <v>-62645</v>
      </c>
      <c r="F24" s="195">
        <v>-67500</v>
      </c>
      <c r="G24" s="195">
        <v>-83390</v>
      </c>
      <c r="H24" s="195">
        <v>-64210</v>
      </c>
      <c r="I24" s="195">
        <v>-65237</v>
      </c>
      <c r="J24" s="195">
        <v>-70932</v>
      </c>
      <c r="K24" s="195"/>
    </row>
    <row r="25" spans="1:11" s="228" customFormat="1" ht="12" customHeight="1">
      <c r="A25" s="188"/>
      <c r="B25" s="105"/>
      <c r="C25" s="105"/>
      <c r="D25" s="187"/>
      <c r="E25" s="187"/>
      <c r="F25" s="187"/>
      <c r="G25" s="187"/>
      <c r="H25" s="187"/>
      <c r="I25" s="187"/>
      <c r="J25" s="187"/>
      <c r="K25" s="187"/>
    </row>
    <row r="26" spans="1:11" s="228" customFormat="1" ht="12" customHeight="1">
      <c r="A26" s="106" t="s">
        <v>147</v>
      </c>
      <c r="B26" s="201"/>
      <c r="C26" s="90"/>
      <c r="D26" s="195">
        <f>SUM(D22:D24)</f>
        <v>82349</v>
      </c>
      <c r="E26" s="195">
        <f>SUM(E22+E24)</f>
        <v>79841</v>
      </c>
      <c r="F26" s="195">
        <f>SUM(F22+F24)</f>
        <v>84274</v>
      </c>
      <c r="G26" s="195">
        <f>SUM(G22:G24)</f>
        <v>86810</v>
      </c>
      <c r="H26" s="195">
        <f>SUM(H22:H24)</f>
        <v>82300</v>
      </c>
      <c r="I26" s="195">
        <f>SUM(I22:I24)</f>
        <v>85210</v>
      </c>
      <c r="J26" s="195">
        <f>SUM(J22:J24)</f>
        <v>89862</v>
      </c>
      <c r="K26" s="195"/>
    </row>
    <row r="27" spans="1:11" ht="12" customHeight="1">
      <c r="A27" s="185"/>
      <c r="B27" s="196"/>
      <c r="C27" s="26" t="s">
        <v>104</v>
      </c>
      <c r="D27" s="191">
        <v>-7218</v>
      </c>
      <c r="E27" s="191">
        <v>3</v>
      </c>
      <c r="F27" s="191">
        <v>0</v>
      </c>
      <c r="G27" s="191">
        <v>0</v>
      </c>
      <c r="H27" s="191">
        <v>-7252</v>
      </c>
      <c r="I27" s="191">
        <v>-81</v>
      </c>
      <c r="J27" s="191">
        <v>1</v>
      </c>
      <c r="K27" s="191"/>
    </row>
    <row r="28" spans="1:11" ht="12" customHeight="1">
      <c r="A28" s="185"/>
      <c r="B28" s="196"/>
      <c r="C28" s="197" t="s">
        <v>107</v>
      </c>
      <c r="D28" s="192">
        <f>SUM(-20567-14308+297)</f>
        <v>-34578</v>
      </c>
      <c r="E28" s="192">
        <f>SUM(-16615-14419+722)</f>
        <v>-30312</v>
      </c>
      <c r="F28" s="192">
        <v>-30403</v>
      </c>
      <c r="G28" s="192">
        <v>-30506</v>
      </c>
      <c r="H28" s="192">
        <v>-31232</v>
      </c>
      <c r="I28" s="192">
        <f>SUM(-18846-14847+771)</f>
        <v>-32922</v>
      </c>
      <c r="J28" s="192">
        <f>SUM(-18658-13731+1003)</f>
        <v>-31386</v>
      </c>
      <c r="K28" s="192"/>
    </row>
    <row r="29" spans="1:11" s="228" customFormat="1" ht="12" customHeight="1">
      <c r="A29" s="106" t="s">
        <v>13</v>
      </c>
      <c r="B29" s="201"/>
      <c r="C29" s="90"/>
      <c r="D29" s="195">
        <f t="shared" ref="D29:H29" si="2">SUM(D26:D28)</f>
        <v>40553</v>
      </c>
      <c r="E29" s="195">
        <f t="shared" si="2"/>
        <v>49532</v>
      </c>
      <c r="F29" s="195">
        <f t="shared" si="2"/>
        <v>53871</v>
      </c>
      <c r="G29" s="195">
        <f t="shared" si="2"/>
        <v>56304</v>
      </c>
      <c r="H29" s="195">
        <f t="shared" si="2"/>
        <v>43816</v>
      </c>
      <c r="I29" s="195">
        <f>SUM(I26:I28)</f>
        <v>52207</v>
      </c>
      <c r="J29" s="203">
        <f>SUM(J26:J28)</f>
        <v>58477</v>
      </c>
      <c r="K29" s="195"/>
    </row>
    <row r="30" spans="1:11" s="204" customFormat="1" ht="12" customHeight="1">
      <c r="A30" s="107"/>
      <c r="C30" s="198"/>
      <c r="D30" s="187"/>
      <c r="E30" s="187"/>
      <c r="F30" s="187"/>
      <c r="G30" s="187"/>
      <c r="H30" s="187"/>
      <c r="I30" s="187"/>
      <c r="J30" s="187"/>
      <c r="K30" s="187"/>
    </row>
    <row r="31" spans="1:11" s="228" customFormat="1" ht="12" customHeight="1">
      <c r="A31" s="106" t="s">
        <v>179</v>
      </c>
      <c r="B31" s="201"/>
      <c r="C31" s="90"/>
      <c r="D31" s="195">
        <v>35215</v>
      </c>
      <c r="E31" s="195">
        <v>43803</v>
      </c>
      <c r="F31" s="195">
        <v>48270</v>
      </c>
      <c r="G31" s="195">
        <v>50506</v>
      </c>
      <c r="H31" s="195">
        <v>37995</v>
      </c>
      <c r="I31" s="203">
        <v>46385</v>
      </c>
      <c r="J31" s="195">
        <v>52600</v>
      </c>
      <c r="K31" s="195"/>
    </row>
    <row r="32" spans="1:11" s="204" customFormat="1" ht="12" customHeight="1">
      <c r="A32" s="107"/>
      <c r="C32" s="198"/>
      <c r="D32" s="187"/>
      <c r="E32" s="187"/>
      <c r="F32" s="187"/>
      <c r="G32" s="187"/>
      <c r="H32" s="187"/>
      <c r="I32" s="187"/>
      <c r="J32" s="187"/>
      <c r="K32" s="187"/>
    </row>
    <row r="33" spans="1:11" s="228" customFormat="1" ht="12" customHeight="1">
      <c r="A33" s="106" t="s">
        <v>234</v>
      </c>
      <c r="B33" s="106"/>
      <c r="C33" s="201"/>
      <c r="D33" s="195">
        <v>17938</v>
      </c>
      <c r="E33" s="195">
        <v>23116</v>
      </c>
      <c r="F33" s="195">
        <v>24485</v>
      </c>
      <c r="G33" s="195">
        <v>28186</v>
      </c>
      <c r="H33" s="195">
        <v>18455</v>
      </c>
      <c r="I33" s="195">
        <v>20553</v>
      </c>
      <c r="J33" s="195">
        <v>22794</v>
      </c>
      <c r="K33" s="195"/>
    </row>
    <row r="34" spans="1:11" ht="12" customHeight="1">
      <c r="A34" s="199"/>
      <c r="D34" s="191"/>
      <c r="E34" s="191"/>
      <c r="F34" s="191"/>
      <c r="G34" s="191"/>
      <c r="H34" s="191"/>
      <c r="I34" s="191"/>
      <c r="J34" s="191"/>
      <c r="K34" s="191"/>
    </row>
    <row r="35" spans="1:11" ht="12" customHeight="1">
      <c r="A35" s="218" t="s">
        <v>175</v>
      </c>
      <c r="B35" s="217"/>
      <c r="D35" s="191"/>
      <c r="E35" s="191"/>
      <c r="F35" s="191"/>
      <c r="G35" s="191"/>
      <c r="H35" s="191"/>
      <c r="I35" s="191"/>
      <c r="J35" s="191"/>
      <c r="K35" s="191"/>
    </row>
    <row r="36" spans="1:11" ht="12" customHeight="1">
      <c r="A36" s="199"/>
      <c r="B36" s="217"/>
      <c r="C36" s="196"/>
      <c r="D36" s="191"/>
      <c r="E36" s="191"/>
      <c r="F36" s="191"/>
      <c r="G36" s="191"/>
      <c r="H36" s="191"/>
      <c r="I36" s="191"/>
      <c r="J36" s="191"/>
      <c r="K36" s="191"/>
    </row>
    <row r="37" spans="1:11" ht="12" customHeight="1">
      <c r="A37" s="189"/>
      <c r="B37" s="196"/>
      <c r="C37" s="190" t="s">
        <v>111</v>
      </c>
      <c r="D37" s="191">
        <f>SUM(3109+794)</f>
        <v>3903</v>
      </c>
      <c r="E37" s="191">
        <f>SUM(3042+899)</f>
        <v>3941</v>
      </c>
      <c r="F37" s="191">
        <f>SUM(3180+913)</f>
        <v>4093</v>
      </c>
      <c r="G37" s="191">
        <v>4286</v>
      </c>
      <c r="H37" s="191">
        <v>4153</v>
      </c>
      <c r="I37" s="191">
        <f>SUM(3155+960)</f>
        <v>4115</v>
      </c>
      <c r="J37" s="191">
        <f>SUM(3588+1051)</f>
        <v>4639</v>
      </c>
      <c r="K37" s="191"/>
    </row>
    <row r="38" spans="1:11" ht="12" customHeight="1">
      <c r="A38" s="189"/>
      <c r="B38" s="196"/>
      <c r="C38" s="190" t="s">
        <v>8</v>
      </c>
      <c r="D38" s="191">
        <f>SUM(2105+344)</f>
        <v>2449</v>
      </c>
      <c r="E38" s="191">
        <f>SUM(2178+335)</f>
        <v>2513</v>
      </c>
      <c r="F38" s="191">
        <f>SUM(2386+369)</f>
        <v>2755</v>
      </c>
      <c r="G38" s="191">
        <v>2722</v>
      </c>
      <c r="H38" s="191">
        <v>2650</v>
      </c>
      <c r="I38" s="191">
        <f>SUM(2365+451)</f>
        <v>2816</v>
      </c>
      <c r="J38" s="191">
        <f>SUM(2710+481)</f>
        <v>3191</v>
      </c>
      <c r="K38" s="191"/>
    </row>
    <row r="39" spans="1:11" ht="12" customHeight="1">
      <c r="A39" s="189"/>
      <c r="B39" s="196"/>
      <c r="C39" s="190" t="s">
        <v>121</v>
      </c>
      <c r="D39" s="191">
        <v>2055</v>
      </c>
      <c r="E39" s="191">
        <v>1902</v>
      </c>
      <c r="F39" s="191">
        <v>2389</v>
      </c>
      <c r="G39" s="191">
        <v>3202</v>
      </c>
      <c r="H39" s="191">
        <v>2348</v>
      </c>
      <c r="I39" s="191">
        <v>2045</v>
      </c>
      <c r="J39" s="191">
        <v>2134</v>
      </c>
      <c r="K39" s="191"/>
    </row>
    <row r="40" spans="1:11" ht="12" customHeight="1">
      <c r="A40" s="189"/>
      <c r="B40" s="196"/>
      <c r="C40" s="190" t="s">
        <v>112</v>
      </c>
      <c r="D40" s="191">
        <v>314</v>
      </c>
      <c r="E40" s="191">
        <v>264</v>
      </c>
      <c r="F40" s="191">
        <v>393</v>
      </c>
      <c r="G40" s="191">
        <v>412</v>
      </c>
      <c r="H40" s="191">
        <v>350</v>
      </c>
      <c r="I40" s="191">
        <v>359</v>
      </c>
      <c r="J40" s="191">
        <v>569</v>
      </c>
      <c r="K40" s="191"/>
    </row>
    <row r="41" spans="1:11" ht="12" customHeight="1">
      <c r="A41" s="185"/>
      <c r="B41" s="276" t="s">
        <v>64</v>
      </c>
      <c r="D41" s="187">
        <f t="shared" ref="D41" si="3">SUM(D37:D40)</f>
        <v>8721</v>
      </c>
      <c r="E41" s="187">
        <f>SUM(E37:E40)</f>
        <v>8620</v>
      </c>
      <c r="F41" s="187">
        <f>SUM(F37:F40)</f>
        <v>9630</v>
      </c>
      <c r="G41" s="187">
        <f t="shared" ref="G41:J41" si="4">SUM(G37:G40)</f>
        <v>10622</v>
      </c>
      <c r="H41" s="187">
        <f t="shared" si="4"/>
        <v>9501</v>
      </c>
      <c r="I41" s="187">
        <f t="shared" si="4"/>
        <v>9335</v>
      </c>
      <c r="J41" s="187">
        <f t="shared" si="4"/>
        <v>10533</v>
      </c>
      <c r="K41" s="191"/>
    </row>
    <row r="42" spans="1:11" ht="12" customHeight="1">
      <c r="A42" s="185"/>
      <c r="D42" s="192"/>
      <c r="E42" s="192"/>
      <c r="F42" s="192"/>
      <c r="G42" s="192"/>
      <c r="H42" s="192"/>
      <c r="I42" s="192"/>
      <c r="J42" s="192"/>
      <c r="K42" s="192"/>
    </row>
    <row r="43" spans="1:11" ht="12" customHeight="1">
      <c r="A43" s="185"/>
      <c r="C43" s="19" t="s">
        <v>160</v>
      </c>
      <c r="D43" s="191">
        <v>1183</v>
      </c>
      <c r="E43" s="191">
        <v>1202</v>
      </c>
      <c r="F43" s="191">
        <v>1422</v>
      </c>
      <c r="G43" s="191">
        <v>1258</v>
      </c>
      <c r="H43" s="191">
        <v>1229</v>
      </c>
      <c r="I43" s="191">
        <v>1202</v>
      </c>
      <c r="J43" s="191">
        <v>1201</v>
      </c>
      <c r="K43" s="191"/>
    </row>
    <row r="44" spans="1:11" ht="12" customHeight="1">
      <c r="A44" s="185"/>
      <c r="C44" s="19" t="s">
        <v>161</v>
      </c>
      <c r="D44" s="353">
        <v>1168</v>
      </c>
      <c r="E44" s="353">
        <v>1224</v>
      </c>
      <c r="F44" s="353">
        <v>1251</v>
      </c>
      <c r="G44" s="353">
        <v>1286</v>
      </c>
      <c r="H44" s="191">
        <v>1274</v>
      </c>
      <c r="I44" s="191">
        <v>1277</v>
      </c>
      <c r="J44" s="191">
        <v>1274</v>
      </c>
      <c r="K44" s="191"/>
    </row>
    <row r="45" spans="1:11" ht="12" customHeight="1">
      <c r="A45" s="185"/>
      <c r="C45" s="19" t="s">
        <v>7</v>
      </c>
      <c r="D45" s="191">
        <v>1234</v>
      </c>
      <c r="E45" s="191">
        <v>1289</v>
      </c>
      <c r="F45" s="191">
        <v>1302</v>
      </c>
      <c r="G45" s="191">
        <v>1355</v>
      </c>
      <c r="H45" s="191">
        <v>1363</v>
      </c>
      <c r="I45" s="191">
        <v>1341</v>
      </c>
      <c r="J45" s="191">
        <v>1330</v>
      </c>
      <c r="K45" s="191"/>
    </row>
    <row r="46" spans="1:11" ht="12" customHeight="1">
      <c r="A46" s="185"/>
      <c r="C46" s="19" t="s">
        <v>121</v>
      </c>
      <c r="D46" s="191">
        <v>78</v>
      </c>
      <c r="E46" s="191">
        <v>68</v>
      </c>
      <c r="F46" s="191">
        <v>77</v>
      </c>
      <c r="G46" s="191">
        <v>91</v>
      </c>
      <c r="H46" s="191">
        <v>54</v>
      </c>
      <c r="I46" s="191">
        <v>51</v>
      </c>
      <c r="J46" s="191">
        <v>54</v>
      </c>
      <c r="K46" s="191"/>
    </row>
    <row r="47" spans="1:11" ht="12" customHeight="1">
      <c r="A47" s="185"/>
      <c r="C47" s="19" t="s">
        <v>113</v>
      </c>
      <c r="D47" s="353">
        <v>1592</v>
      </c>
      <c r="E47" s="353">
        <v>1595</v>
      </c>
      <c r="F47" s="353">
        <v>1650</v>
      </c>
      <c r="G47" s="353">
        <v>1796</v>
      </c>
      <c r="H47" s="191">
        <v>1878</v>
      </c>
      <c r="I47" s="191">
        <f>SUM(695+839+393)</f>
        <v>1927</v>
      </c>
      <c r="J47" s="191">
        <f>SUM(693+968+406)</f>
        <v>2067</v>
      </c>
      <c r="K47" s="191"/>
    </row>
    <row r="48" spans="1:11" ht="12" customHeight="1">
      <c r="A48" s="185"/>
      <c r="B48" s="276" t="s">
        <v>65</v>
      </c>
      <c r="D48" s="187">
        <f t="shared" ref="D48:J48" si="5">SUM(D43:D47)</f>
        <v>5255</v>
      </c>
      <c r="E48" s="187">
        <f t="shared" si="5"/>
        <v>5378</v>
      </c>
      <c r="F48" s="187">
        <f t="shared" si="5"/>
        <v>5702</v>
      </c>
      <c r="G48" s="187">
        <f t="shared" si="5"/>
        <v>5786</v>
      </c>
      <c r="H48" s="187">
        <f t="shared" si="5"/>
        <v>5798</v>
      </c>
      <c r="I48" s="187">
        <f t="shared" si="5"/>
        <v>5798</v>
      </c>
      <c r="J48" s="187">
        <f t="shared" si="5"/>
        <v>5926</v>
      </c>
      <c r="K48" s="187"/>
    </row>
    <row r="49" spans="1:11" ht="12" customHeight="1">
      <c r="A49" s="185"/>
      <c r="B49" s="196"/>
      <c r="D49" s="191"/>
      <c r="E49" s="191"/>
      <c r="F49" s="191"/>
      <c r="G49" s="191"/>
      <c r="H49" s="191"/>
      <c r="I49" s="191"/>
      <c r="J49" s="191"/>
      <c r="K49" s="191"/>
    </row>
    <row r="50" spans="1:11" ht="12" customHeight="1">
      <c r="A50" s="185"/>
      <c r="B50" s="276" t="s">
        <v>66</v>
      </c>
      <c r="D50" s="187">
        <v>574</v>
      </c>
      <c r="E50" s="187">
        <v>707</v>
      </c>
      <c r="F50" s="187">
        <v>548</v>
      </c>
      <c r="G50" s="187">
        <v>2246</v>
      </c>
      <c r="H50" s="187">
        <v>506</v>
      </c>
      <c r="I50" s="187">
        <v>534</v>
      </c>
      <c r="J50" s="187">
        <v>808</v>
      </c>
      <c r="K50" s="187"/>
    </row>
    <row r="51" spans="1:11" ht="12" customHeight="1">
      <c r="A51" s="200"/>
      <c r="B51" s="217"/>
      <c r="C51" s="196"/>
      <c r="D51" s="191"/>
      <c r="E51" s="191"/>
      <c r="F51" s="191"/>
      <c r="G51" s="191"/>
      <c r="H51" s="191"/>
      <c r="I51" s="191"/>
      <c r="J51" s="191"/>
      <c r="K51" s="191"/>
    </row>
    <row r="52" spans="1:11" s="228" customFormat="1" ht="12" customHeight="1">
      <c r="A52" s="106" t="s">
        <v>9</v>
      </c>
      <c r="B52" s="201"/>
      <c r="C52" s="90"/>
      <c r="D52" s="195">
        <f t="shared" ref="D52:J52" si="6">SUM(D41+D48+D50)</f>
        <v>14550</v>
      </c>
      <c r="E52" s="195">
        <f t="shared" si="6"/>
        <v>14705</v>
      </c>
      <c r="F52" s="195">
        <f t="shared" si="6"/>
        <v>15880</v>
      </c>
      <c r="G52" s="195">
        <f t="shared" si="6"/>
        <v>18654</v>
      </c>
      <c r="H52" s="195">
        <f t="shared" si="6"/>
        <v>15805</v>
      </c>
      <c r="I52" s="195">
        <f t="shared" si="6"/>
        <v>15667</v>
      </c>
      <c r="J52" s="195">
        <f t="shared" si="6"/>
        <v>17267</v>
      </c>
      <c r="K52" s="195"/>
    </row>
    <row r="53" spans="1:11" s="228" customFormat="1" ht="12" customHeight="1">
      <c r="A53" s="188"/>
      <c r="B53" s="105"/>
      <c r="C53" s="105"/>
      <c r="D53" s="187"/>
      <c r="E53" s="187"/>
      <c r="F53" s="187"/>
      <c r="G53" s="187"/>
      <c r="H53" s="187"/>
      <c r="I53" s="187"/>
      <c r="J53" s="187"/>
      <c r="K53" s="187"/>
    </row>
    <row r="54" spans="1:11" s="228" customFormat="1" ht="12" customHeight="1">
      <c r="A54" s="106" t="s">
        <v>106</v>
      </c>
      <c r="B54" s="201"/>
      <c r="C54" s="90"/>
      <c r="D54" s="195">
        <v>-4652</v>
      </c>
      <c r="E54" s="195">
        <v>-4452</v>
      </c>
      <c r="F54" s="195">
        <v>-4954</v>
      </c>
      <c r="G54" s="195">
        <v>-7596</v>
      </c>
      <c r="H54" s="195">
        <v>-5004</v>
      </c>
      <c r="I54" s="195">
        <v>-4476</v>
      </c>
      <c r="J54" s="195">
        <v>-5506</v>
      </c>
      <c r="K54" s="195"/>
    </row>
    <row r="55" spans="1:11" s="228" customFormat="1" ht="12" customHeight="1">
      <c r="A55" s="188"/>
      <c r="B55" s="105"/>
      <c r="C55" s="105"/>
      <c r="D55" s="187"/>
      <c r="E55" s="187"/>
      <c r="F55" s="187"/>
      <c r="G55" s="187"/>
      <c r="H55" s="187"/>
      <c r="I55" s="187"/>
      <c r="J55" s="187"/>
      <c r="K55" s="187"/>
    </row>
    <row r="56" spans="1:11" s="228" customFormat="1" ht="12" customHeight="1">
      <c r="A56" s="106" t="s">
        <v>147</v>
      </c>
      <c r="B56" s="201"/>
      <c r="C56" s="90"/>
      <c r="D56" s="195">
        <f>SUM(D52:D54)</f>
        <v>9898</v>
      </c>
      <c r="E56" s="195">
        <f>SUM(E52+E54)</f>
        <v>10253</v>
      </c>
      <c r="F56" s="195">
        <f>SUM(F52+F54)</f>
        <v>10926</v>
      </c>
      <c r="G56" s="195">
        <f>SUM(G52:G54)</f>
        <v>11058</v>
      </c>
      <c r="H56" s="195">
        <f>SUM(H52:H54)</f>
        <v>10801</v>
      </c>
      <c r="I56" s="195">
        <f>SUM(I52:I54)</f>
        <v>11191</v>
      </c>
      <c r="J56" s="195">
        <f>SUM(J52:J54)</f>
        <v>11761</v>
      </c>
      <c r="K56" s="195"/>
    </row>
    <row r="57" spans="1:11" ht="12" customHeight="1">
      <c r="A57" s="199"/>
      <c r="B57" s="196"/>
      <c r="C57" s="202" t="s">
        <v>107</v>
      </c>
      <c r="D57" s="192">
        <f>SUM(-1602-2478+36)</f>
        <v>-4044</v>
      </c>
      <c r="E57" s="192">
        <f>SUM(-1310-2389+41)</f>
        <v>-3658</v>
      </c>
      <c r="F57" s="192">
        <f>SUM(26-1474-2616)</f>
        <v>-4064</v>
      </c>
      <c r="G57" s="192">
        <v>-4780</v>
      </c>
      <c r="H57" s="192">
        <v>-3854</v>
      </c>
      <c r="I57" s="192">
        <f>SUM(-1661-3001+7)</f>
        <v>-4655</v>
      </c>
      <c r="J57" s="192">
        <f>SUM(-1470-2426+28)</f>
        <v>-3868</v>
      </c>
      <c r="K57" s="192"/>
    </row>
    <row r="58" spans="1:11" s="228" customFormat="1" ht="12" customHeight="1">
      <c r="A58" s="106" t="s">
        <v>13</v>
      </c>
      <c r="B58" s="201"/>
      <c r="C58" s="90"/>
      <c r="D58" s="203">
        <f t="shared" ref="D58:J58" si="7">SUM(D56:D57)</f>
        <v>5854</v>
      </c>
      <c r="E58" s="203">
        <f t="shared" si="7"/>
        <v>6595</v>
      </c>
      <c r="F58" s="203">
        <f t="shared" si="7"/>
        <v>6862</v>
      </c>
      <c r="G58" s="203">
        <f t="shared" si="7"/>
        <v>6278</v>
      </c>
      <c r="H58" s="203">
        <f t="shared" si="7"/>
        <v>6947</v>
      </c>
      <c r="I58" s="203">
        <f t="shared" si="7"/>
        <v>6536</v>
      </c>
      <c r="J58" s="203">
        <f t="shared" si="7"/>
        <v>7893</v>
      </c>
      <c r="K58" s="203"/>
    </row>
    <row r="59" spans="1:11" s="204" customFormat="1" ht="12" customHeight="1">
      <c r="A59" s="107"/>
      <c r="C59" s="198"/>
      <c r="D59" s="205"/>
      <c r="E59" s="205"/>
      <c r="F59" s="205"/>
      <c r="G59" s="205"/>
      <c r="H59" s="205"/>
      <c r="I59" s="205"/>
      <c r="J59" s="205"/>
      <c r="K59" s="205"/>
    </row>
    <row r="60" spans="1:11" s="228" customFormat="1" ht="12" customHeight="1">
      <c r="A60" s="106" t="s">
        <v>179</v>
      </c>
      <c r="B60" s="201"/>
      <c r="C60" s="90"/>
      <c r="D60" s="203">
        <v>5644</v>
      </c>
      <c r="E60" s="203">
        <v>6384</v>
      </c>
      <c r="F60" s="203">
        <v>6675</v>
      </c>
      <c r="G60" s="203">
        <v>6095</v>
      </c>
      <c r="H60" s="203">
        <v>6725</v>
      </c>
      <c r="I60" s="203">
        <v>6324</v>
      </c>
      <c r="J60" s="203">
        <v>7689</v>
      </c>
      <c r="K60" s="203"/>
    </row>
    <row r="61" spans="1:11" s="204" customFormat="1" ht="12" customHeight="1">
      <c r="A61" s="107"/>
      <c r="C61" s="198"/>
      <c r="D61" s="205"/>
      <c r="E61" s="205"/>
      <c r="F61" s="205"/>
      <c r="G61" s="205"/>
      <c r="H61" s="205"/>
      <c r="I61" s="205"/>
      <c r="J61" s="205"/>
      <c r="K61" s="205"/>
    </row>
    <row r="62" spans="1:11" s="228" customFormat="1" ht="12" customHeight="1">
      <c r="A62" s="106" t="s">
        <v>234</v>
      </c>
      <c r="B62" s="106"/>
      <c r="C62" s="201"/>
      <c r="D62" s="195">
        <v>3489</v>
      </c>
      <c r="E62" s="195">
        <v>3990</v>
      </c>
      <c r="F62" s="195">
        <v>1971</v>
      </c>
      <c r="G62" s="195">
        <v>2874</v>
      </c>
      <c r="H62" s="195">
        <v>1598</v>
      </c>
      <c r="I62" s="195">
        <v>2610</v>
      </c>
      <c r="J62" s="195">
        <v>5404</v>
      </c>
      <c r="K62" s="195"/>
    </row>
    <row r="63" spans="1:11" ht="12" customHeight="1">
      <c r="A63" s="206"/>
      <c r="B63" s="207"/>
      <c r="C63" s="208"/>
      <c r="D63" s="219"/>
      <c r="E63" s="219"/>
      <c r="F63" s="219"/>
      <c r="G63" s="219"/>
      <c r="H63" s="219"/>
      <c r="I63" s="219"/>
      <c r="J63" s="219"/>
      <c r="K63" s="219"/>
    </row>
    <row r="64" spans="1:11" ht="12" customHeight="1">
      <c r="A64" s="220" t="s">
        <v>156</v>
      </c>
      <c r="C64" s="190"/>
      <c r="D64" s="209"/>
      <c r="E64" s="209"/>
      <c r="F64" s="209"/>
      <c r="G64" s="209"/>
      <c r="H64" s="209"/>
      <c r="I64" s="209"/>
      <c r="J64" s="209"/>
      <c r="K64" s="209"/>
    </row>
    <row r="65" spans="1:11" ht="12" customHeight="1" thickBot="1">
      <c r="A65" s="221" t="s">
        <v>157</v>
      </c>
      <c r="B65" s="222"/>
      <c r="C65" s="222"/>
      <c r="D65" s="223">
        <v>5.52</v>
      </c>
      <c r="E65" s="223">
        <v>5.62</v>
      </c>
      <c r="F65" s="223">
        <v>5.72</v>
      </c>
      <c r="G65" s="223">
        <v>5.9</v>
      </c>
      <c r="H65" s="223">
        <v>5.86</v>
      </c>
      <c r="I65" s="223">
        <v>5.76</v>
      </c>
      <c r="J65" s="223">
        <v>5.75</v>
      </c>
      <c r="K65" s="223"/>
    </row>
    <row r="66" spans="1:11" ht="12" customHeight="1">
      <c r="A66" s="210"/>
      <c r="B66" s="212"/>
      <c r="C66" s="210"/>
      <c r="D66" s="211"/>
      <c r="E66" s="210"/>
      <c r="F66" s="210"/>
      <c r="G66" s="210"/>
    </row>
    <row r="67" spans="1:11" ht="12" customHeight="1">
      <c r="A67" s="352" t="s">
        <v>252</v>
      </c>
      <c r="B67" s="212"/>
      <c r="C67" s="210"/>
      <c r="D67" s="211"/>
      <c r="E67" s="210"/>
      <c r="F67" s="210"/>
      <c r="G67" s="210"/>
    </row>
    <row r="68" spans="1:11" ht="12" customHeight="1">
      <c r="A68" s="207"/>
      <c r="B68" s="207"/>
      <c r="C68" s="210"/>
      <c r="D68" s="211"/>
      <c r="E68" s="210"/>
      <c r="F68" s="210"/>
      <c r="G68" s="210"/>
    </row>
    <row r="69" spans="1:11" ht="12" customHeight="1">
      <c r="A69" s="207"/>
      <c r="B69" s="212"/>
      <c r="C69" s="207"/>
      <c r="D69" s="211"/>
      <c r="E69" s="207"/>
      <c r="F69" s="207"/>
      <c r="G69" s="207"/>
    </row>
    <row r="70" spans="1:11" ht="12" customHeight="1">
      <c r="A70" s="207"/>
      <c r="B70" s="207"/>
      <c r="C70" s="207"/>
      <c r="D70" s="211"/>
      <c r="E70" s="207"/>
      <c r="F70" s="207"/>
      <c r="G70" s="207"/>
    </row>
    <row r="71" spans="1:11" ht="12" customHeight="1">
      <c r="A71" s="207"/>
      <c r="B71" s="207"/>
      <c r="C71" s="207"/>
      <c r="D71" s="211"/>
      <c r="E71" s="207"/>
      <c r="F71" s="207"/>
      <c r="G71" s="207"/>
    </row>
    <row r="72" spans="1:11" ht="12" customHeight="1">
      <c r="A72" s="207"/>
      <c r="B72" s="207"/>
      <c r="C72" s="207"/>
      <c r="D72" s="211"/>
      <c r="E72" s="207"/>
      <c r="F72" s="207"/>
      <c r="G72" s="207"/>
    </row>
    <row r="73" spans="1:11" ht="12" customHeight="1">
      <c r="A73" s="207"/>
      <c r="B73" s="207"/>
      <c r="C73" s="207"/>
      <c r="D73" s="211"/>
      <c r="E73" s="207"/>
      <c r="F73" s="207"/>
      <c r="G73" s="207"/>
    </row>
    <row r="74" spans="1:11" ht="12" customHeight="1">
      <c r="A74" s="207"/>
      <c r="B74" s="207"/>
      <c r="C74" s="207"/>
      <c r="D74" s="211"/>
      <c r="E74" s="207"/>
      <c r="F74" s="207"/>
      <c r="G74" s="207"/>
    </row>
    <row r="75" spans="1:11" ht="12" customHeight="1">
      <c r="A75" s="207"/>
      <c r="B75" s="212"/>
      <c r="C75" s="207"/>
      <c r="D75" s="211"/>
      <c r="E75" s="207"/>
      <c r="F75" s="207"/>
      <c r="G75" s="207"/>
    </row>
    <row r="76" spans="1:11" ht="12" customHeight="1">
      <c r="A76" s="207"/>
      <c r="B76" s="212"/>
      <c r="C76" s="207"/>
      <c r="D76" s="211"/>
      <c r="E76" s="207"/>
      <c r="F76" s="207"/>
      <c r="G76" s="207"/>
    </row>
    <row r="77" spans="1:11" ht="12" customHeight="1">
      <c r="A77" s="207"/>
      <c r="B77" s="212"/>
      <c r="C77" s="207"/>
      <c r="D77" s="211"/>
      <c r="E77" s="207"/>
      <c r="F77" s="207"/>
      <c r="G77" s="207"/>
    </row>
    <row r="78" spans="1:11" ht="12" customHeight="1">
      <c r="A78" s="212"/>
      <c r="B78" s="208"/>
      <c r="C78" s="212"/>
      <c r="D78" s="211"/>
      <c r="E78" s="212"/>
      <c r="F78" s="212"/>
      <c r="G78" s="212"/>
    </row>
    <row r="79" spans="1:11" ht="12" customHeight="1">
      <c r="A79" s="207"/>
      <c r="B79" s="212"/>
      <c r="C79" s="207"/>
      <c r="D79" s="211"/>
      <c r="E79" s="207"/>
      <c r="F79" s="207"/>
      <c r="G79" s="207"/>
    </row>
    <row r="80" spans="1:11" ht="12" customHeight="1">
      <c r="A80" s="207"/>
      <c r="B80" s="207"/>
      <c r="C80" s="207"/>
      <c r="D80" s="211"/>
      <c r="E80" s="207"/>
      <c r="F80" s="207"/>
      <c r="G80" s="207"/>
    </row>
    <row r="81" spans="1:7" ht="12" customHeight="1">
      <c r="A81" s="207"/>
      <c r="B81" s="212"/>
      <c r="C81" s="207"/>
      <c r="D81" s="211"/>
      <c r="E81" s="207"/>
      <c r="F81" s="207"/>
      <c r="G81" s="207"/>
    </row>
    <row r="82" spans="1:7" ht="12" customHeight="1">
      <c r="A82" s="207"/>
      <c r="B82" s="207"/>
      <c r="C82" s="207"/>
      <c r="D82" s="211"/>
      <c r="E82" s="207"/>
      <c r="F82" s="207"/>
      <c r="G82" s="207"/>
    </row>
    <row r="83" spans="1:7" ht="12" customHeight="1">
      <c r="A83" s="207"/>
      <c r="B83" s="212"/>
      <c r="C83" s="207"/>
      <c r="D83" s="211"/>
      <c r="E83" s="207"/>
      <c r="F83" s="207"/>
      <c r="G83" s="207"/>
    </row>
    <row r="84" spans="1:7" ht="12" customHeight="1">
      <c r="A84" s="208"/>
      <c r="B84" s="212"/>
      <c r="C84" s="213"/>
      <c r="D84" s="211"/>
      <c r="E84" s="213"/>
      <c r="F84" s="213"/>
      <c r="G84" s="213"/>
    </row>
    <row r="85" spans="1:7" ht="12" customHeight="1">
      <c r="A85" s="207"/>
      <c r="B85" s="212"/>
      <c r="C85" s="207"/>
      <c r="D85" s="211"/>
      <c r="E85" s="207"/>
      <c r="F85" s="207"/>
      <c r="G85" s="207"/>
    </row>
    <row r="86" spans="1:7" ht="12" customHeight="1">
      <c r="A86" s="207"/>
      <c r="B86" s="212"/>
      <c r="C86" s="207"/>
      <c r="D86" s="211"/>
      <c r="E86" s="207"/>
      <c r="F86" s="207"/>
      <c r="G86" s="207"/>
    </row>
    <row r="87" spans="1:7" ht="12" customHeight="1">
      <c r="A87" s="207"/>
      <c r="B87" s="212"/>
      <c r="C87" s="207"/>
      <c r="D87" s="224"/>
      <c r="E87" s="207"/>
      <c r="F87" s="207"/>
      <c r="G87" s="207"/>
    </row>
    <row r="88" spans="1:7" ht="12" customHeight="1">
      <c r="A88" s="225"/>
      <c r="B88" s="207"/>
      <c r="C88" s="210"/>
      <c r="D88" s="214"/>
      <c r="E88" s="210"/>
      <c r="F88" s="210"/>
      <c r="G88" s="210"/>
    </row>
    <row r="89" spans="1:7" ht="12" customHeight="1">
      <c r="A89" s="208"/>
      <c r="B89" s="207"/>
      <c r="C89" s="210"/>
      <c r="D89" s="226"/>
      <c r="E89" s="210"/>
      <c r="F89" s="210"/>
      <c r="G89" s="210"/>
    </row>
    <row r="90" spans="1:7" ht="12" customHeight="1">
      <c r="A90" s="208"/>
      <c r="B90" s="207"/>
      <c r="C90" s="207"/>
      <c r="D90" s="226"/>
      <c r="E90" s="207"/>
      <c r="F90" s="207"/>
      <c r="G90" s="207"/>
    </row>
    <row r="91" spans="1:7" s="196" customFormat="1" ht="15.75" customHeight="1">
      <c r="A91" s="215"/>
      <c r="B91" s="215"/>
      <c r="C91" s="215"/>
      <c r="D91" s="212"/>
      <c r="E91" s="215"/>
      <c r="F91" s="215"/>
      <c r="G91" s="215"/>
    </row>
    <row r="92" spans="1:7" s="196" customFormat="1" ht="27" customHeight="1">
      <c r="A92" s="374"/>
      <c r="B92" s="374"/>
      <c r="C92" s="374"/>
      <c r="D92" s="212"/>
      <c r="E92" s="216"/>
      <c r="F92" s="216"/>
      <c r="G92" s="216"/>
    </row>
    <row r="93" spans="1:7" s="196" customFormat="1">
      <c r="A93" s="190"/>
      <c r="B93" s="217"/>
      <c r="C93" s="19"/>
      <c r="E93" s="19"/>
      <c r="F93" s="19"/>
      <c r="G93" s="19"/>
    </row>
    <row r="94" spans="1:7">
      <c r="A94" s="190"/>
      <c r="C94" s="190"/>
      <c r="E94" s="190"/>
      <c r="F94" s="190"/>
      <c r="G94" s="190"/>
    </row>
    <row r="95" spans="1:7">
      <c r="A95" s="217"/>
      <c r="C95" s="190"/>
      <c r="E95" s="190"/>
      <c r="F95" s="190"/>
      <c r="G95" s="190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23"/>
  <sheetViews>
    <sheetView showGridLines="0" zoomScaleNormal="100" zoomScaleSheetLayoutView="100" workbookViewId="0">
      <pane xSplit="1" ySplit="3" topLeftCell="F4" activePane="bottomRight" state="frozen"/>
      <selection activeCell="B9" sqref="B9:F9"/>
      <selection pane="topRight" activeCell="B9" sqref="B9:F9"/>
      <selection pane="bottomLeft" activeCell="B9" sqref="B9:F9"/>
      <selection pane="bottomRight" activeCell="H72" sqref="H9:H72"/>
    </sheetView>
  </sheetViews>
  <sheetFormatPr defaultColWidth="9.1796875" defaultRowHeight="14.15" customHeight="1"/>
  <cols>
    <col min="1" max="1" width="44.54296875" style="130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1796875" style="2"/>
  </cols>
  <sheetData>
    <row r="1" spans="1:9" s="17" customFormat="1" ht="14.15" customHeight="1">
      <c r="A1" s="375" t="s">
        <v>170</v>
      </c>
      <c r="B1" s="373">
        <v>2020</v>
      </c>
      <c r="C1" s="368"/>
      <c r="D1" s="368"/>
      <c r="E1" s="369"/>
      <c r="F1" s="373">
        <v>2021</v>
      </c>
      <c r="G1" s="368"/>
      <c r="H1" s="368"/>
      <c r="I1" s="369"/>
    </row>
    <row r="2" spans="1:9" s="17" customFormat="1" ht="14.15" customHeight="1" thickBot="1">
      <c r="A2" s="376"/>
      <c r="B2" s="370"/>
      <c r="C2" s="371"/>
      <c r="D2" s="371"/>
      <c r="E2" s="372"/>
      <c r="F2" s="370"/>
      <c r="G2" s="371"/>
      <c r="H2" s="371"/>
      <c r="I2" s="372"/>
    </row>
    <row r="3" spans="1:9" s="17" customFormat="1" ht="14.15" customHeight="1" thickBot="1">
      <c r="A3" s="234"/>
      <c r="B3" s="270" t="s">
        <v>99</v>
      </c>
      <c r="C3" s="67" t="s">
        <v>100</v>
      </c>
      <c r="D3" s="67" t="s">
        <v>101</v>
      </c>
      <c r="E3" s="270" t="s">
        <v>102</v>
      </c>
      <c r="F3" s="270" t="s">
        <v>99</v>
      </c>
      <c r="G3" s="67" t="s">
        <v>100</v>
      </c>
      <c r="H3" s="67" t="s">
        <v>101</v>
      </c>
      <c r="I3" s="270" t="s">
        <v>102</v>
      </c>
    </row>
    <row r="4" spans="1:9" ht="14.15" customHeight="1">
      <c r="B4" s="235"/>
      <c r="C4" s="235"/>
      <c r="D4" s="235"/>
      <c r="E4" s="235"/>
      <c r="F4" s="235"/>
      <c r="G4" s="235"/>
      <c r="H4" s="235"/>
      <c r="I4" s="235"/>
    </row>
    <row r="5" spans="1:9" s="17" customFormat="1" ht="14.15" customHeight="1">
      <c r="A5" s="236" t="s">
        <v>145</v>
      </c>
      <c r="B5" s="237"/>
      <c r="C5" s="237"/>
      <c r="D5" s="237"/>
      <c r="E5" s="237"/>
      <c r="F5" s="237"/>
      <c r="G5" s="237"/>
      <c r="H5" s="237"/>
      <c r="I5" s="237"/>
    </row>
    <row r="6" spans="1:9" s="17" customFormat="1" ht="4.5" customHeight="1">
      <c r="A6" s="181"/>
      <c r="B6" s="271"/>
      <c r="C6" s="271"/>
      <c r="D6" s="271"/>
      <c r="E6" s="271"/>
      <c r="F6" s="271"/>
      <c r="G6" s="271"/>
      <c r="H6" s="271"/>
      <c r="I6" s="271"/>
    </row>
    <row r="7" spans="1:9" s="17" customFormat="1" ht="14.15" customHeight="1">
      <c r="A7" s="238" t="s">
        <v>81</v>
      </c>
      <c r="B7" s="272"/>
      <c r="C7" s="272"/>
      <c r="D7" s="272"/>
      <c r="E7" s="272"/>
      <c r="F7" s="272"/>
      <c r="G7" s="272"/>
      <c r="H7" s="272"/>
      <c r="I7" s="272"/>
    </row>
    <row r="8" spans="1:9" ht="14.15" customHeight="1">
      <c r="B8" s="239"/>
      <c r="C8" s="239"/>
      <c r="D8" s="239"/>
      <c r="E8" s="239"/>
      <c r="F8" s="239"/>
      <c r="G8" s="239"/>
      <c r="H8" s="239"/>
      <c r="I8" s="239"/>
    </row>
    <row r="9" spans="1:9" ht="14.15" customHeight="1">
      <c r="A9" s="130" t="s">
        <v>205</v>
      </c>
      <c r="B9" s="243">
        <v>0.44800000000000001</v>
      </c>
      <c r="C9" s="243">
        <v>0.44500000000000001</v>
      </c>
      <c r="D9" s="243">
        <v>0.43985363991320697</v>
      </c>
      <c r="E9" s="243">
        <v>0.44388499824767402</v>
      </c>
      <c r="F9" s="243" t="s">
        <v>182</v>
      </c>
      <c r="G9" s="243" t="s">
        <v>182</v>
      </c>
      <c r="H9" s="243" t="s">
        <v>182</v>
      </c>
      <c r="I9" s="243"/>
    </row>
    <row r="10" spans="1:9" ht="14.15" customHeight="1">
      <c r="A10" s="130" t="s">
        <v>206</v>
      </c>
      <c r="B10" s="243">
        <v>0.43280000000000002</v>
      </c>
      <c r="C10" s="243">
        <v>0.43190000000000001</v>
      </c>
      <c r="D10" s="243">
        <v>0.41014214103467833</v>
      </c>
      <c r="E10" s="243">
        <v>0.40792913574873102</v>
      </c>
      <c r="F10" s="243" t="s">
        <v>182</v>
      </c>
      <c r="G10" s="243" t="s">
        <v>182</v>
      </c>
      <c r="H10" s="243" t="s">
        <v>182</v>
      </c>
      <c r="I10" s="243"/>
    </row>
    <row r="11" spans="1:9" ht="14.15" customHeight="1">
      <c r="A11" s="130" t="s">
        <v>178</v>
      </c>
      <c r="B11" s="255">
        <v>5378483</v>
      </c>
      <c r="C11" s="255">
        <v>5398060</v>
      </c>
      <c r="D11" s="255">
        <v>5425433</v>
      </c>
      <c r="E11" s="255">
        <v>5427445</v>
      </c>
      <c r="F11" s="255">
        <v>5456138</v>
      </c>
      <c r="G11" s="255">
        <v>5502880</v>
      </c>
      <c r="H11" s="255">
        <f>SUM(H12:H14)</f>
        <v>5582162</v>
      </c>
      <c r="I11" s="255"/>
    </row>
    <row r="12" spans="1:9" ht="14.15" customHeight="1">
      <c r="A12" s="241" t="s">
        <v>84</v>
      </c>
      <c r="B12" s="354">
        <v>3368221</v>
      </c>
      <c r="C12" s="354">
        <v>3385199</v>
      </c>
      <c r="D12" s="354">
        <v>3425323</v>
      </c>
      <c r="E12" s="354">
        <v>3468397</v>
      </c>
      <c r="F12" s="242">
        <v>3482521</v>
      </c>
      <c r="G12" s="242">
        <v>3504848</v>
      </c>
      <c r="H12" s="242">
        <v>3551214</v>
      </c>
      <c r="I12" s="242"/>
    </row>
    <row r="13" spans="1:9" ht="14.15" customHeight="1">
      <c r="A13" s="241" t="s">
        <v>85</v>
      </c>
      <c r="B13" s="242">
        <v>1620705</v>
      </c>
      <c r="C13" s="242">
        <v>1602268</v>
      </c>
      <c r="D13" s="242">
        <f>SUM(1928932-353061)</f>
        <v>1575871</v>
      </c>
      <c r="E13" s="242">
        <v>1529144</v>
      </c>
      <c r="F13" s="242">
        <v>1498898</v>
      </c>
      <c r="G13" s="242">
        <v>1475695</v>
      </c>
      <c r="H13" s="242">
        <f>SUM(2030948-H14)</f>
        <v>1465652</v>
      </c>
      <c r="I13" s="242"/>
    </row>
    <row r="14" spans="1:9" ht="14.15" customHeight="1">
      <c r="A14" s="241" t="s">
        <v>177</v>
      </c>
      <c r="B14" s="354">
        <v>389557</v>
      </c>
      <c r="C14" s="354">
        <v>410593</v>
      </c>
      <c r="D14" s="354">
        <v>424239</v>
      </c>
      <c r="E14" s="354">
        <v>429904</v>
      </c>
      <c r="F14" s="242">
        <v>474719</v>
      </c>
      <c r="G14" s="242">
        <v>522337</v>
      </c>
      <c r="H14" s="242">
        <v>565296</v>
      </c>
      <c r="I14" s="242"/>
    </row>
    <row r="15" spans="1:9" ht="14.15" customHeight="1">
      <c r="A15" s="130" t="s">
        <v>89</v>
      </c>
      <c r="B15" s="242">
        <v>243.2</v>
      </c>
      <c r="C15" s="242">
        <v>254</v>
      </c>
      <c r="D15" s="242">
        <v>241.3</v>
      </c>
      <c r="E15" s="242">
        <v>246</v>
      </c>
      <c r="F15" s="242">
        <v>285.8</v>
      </c>
      <c r="G15" s="242">
        <v>267</v>
      </c>
      <c r="H15" s="242">
        <v>247</v>
      </c>
      <c r="I15" s="242"/>
    </row>
    <row r="16" spans="1:9" ht="14.15" customHeight="1">
      <c r="A16" s="130" t="s">
        <v>83</v>
      </c>
      <c r="B16" s="242">
        <v>3540</v>
      </c>
      <c r="C16" s="242">
        <v>3494</v>
      </c>
      <c r="D16" s="242">
        <v>3634</v>
      </c>
      <c r="E16" s="242">
        <v>3592</v>
      </c>
      <c r="F16" s="242">
        <v>3604.443915816209</v>
      </c>
      <c r="G16" s="242">
        <v>3689</v>
      </c>
      <c r="H16" s="242">
        <v>3777.1729372574578</v>
      </c>
      <c r="I16" s="242"/>
    </row>
    <row r="17" spans="1:9" ht="14.15" customHeight="1">
      <c r="A17" s="244" t="s">
        <v>84</v>
      </c>
      <c r="B17" s="354">
        <v>5110.425615877326</v>
      </c>
      <c r="C17" s="354">
        <v>5043.3503112273202</v>
      </c>
      <c r="D17" s="354">
        <v>5140.2827402254234</v>
      </c>
      <c r="E17" s="354">
        <v>5078.8546442501638</v>
      </c>
      <c r="F17" s="242">
        <v>4922.7489450658795</v>
      </c>
      <c r="G17" s="242">
        <v>5233</v>
      </c>
      <c r="H17" s="242">
        <v>5356.2808808020163</v>
      </c>
      <c r="I17" s="242"/>
    </row>
    <row r="18" spans="1:9" ht="14.15" customHeight="1">
      <c r="A18" s="244" t="s">
        <v>85</v>
      </c>
      <c r="B18" s="242">
        <v>1014</v>
      </c>
      <c r="C18" s="242">
        <v>984</v>
      </c>
      <c r="D18" s="242">
        <v>1239</v>
      </c>
      <c r="E18" s="242">
        <v>1154</v>
      </c>
      <c r="F18" s="242">
        <v>1102.0550609115487</v>
      </c>
      <c r="G18" s="242">
        <v>1185</v>
      </c>
      <c r="H18" s="242">
        <v>1247.8263104373962</v>
      </c>
      <c r="I18" s="242"/>
    </row>
    <row r="19" spans="1:9" ht="14.15" customHeight="1">
      <c r="A19" s="244" t="s">
        <v>177</v>
      </c>
      <c r="B19" s="354">
        <v>535.64197869275597</v>
      </c>
      <c r="C19" s="354">
        <v>516.989100826205</v>
      </c>
      <c r="D19" s="354">
        <v>501.27909783023233</v>
      </c>
      <c r="E19" s="354">
        <v>485.08074646545373</v>
      </c>
      <c r="F19" s="242">
        <v>471.26945122374264</v>
      </c>
      <c r="G19" s="242">
        <v>352</v>
      </c>
      <c r="H19" s="242">
        <v>378.52231370694125</v>
      </c>
      <c r="I19" s="242"/>
    </row>
    <row r="20" spans="1:9" ht="14.15" customHeight="1">
      <c r="A20" s="130" t="s">
        <v>86</v>
      </c>
      <c r="B20" s="239">
        <v>0.13300000000000001</v>
      </c>
      <c r="C20" s="239">
        <v>0.11700000000000001</v>
      </c>
      <c r="D20" s="239">
        <v>0.125</v>
      </c>
      <c r="E20" s="239">
        <v>0.15</v>
      </c>
      <c r="F20" s="239">
        <v>0.13114238034772946</v>
      </c>
      <c r="G20" s="239">
        <v>0.121</v>
      </c>
      <c r="H20" s="239">
        <v>0.11246766653824689</v>
      </c>
      <c r="I20" s="239"/>
    </row>
    <row r="21" spans="1:9" ht="14.15" customHeight="1">
      <c r="A21" s="244" t="s">
        <v>84</v>
      </c>
      <c r="B21" s="355">
        <v>8.2105282301878538E-2</v>
      </c>
      <c r="C21" s="355">
        <v>6.2137992801895539E-2</v>
      </c>
      <c r="D21" s="355">
        <v>6.1983303621150294E-2</v>
      </c>
      <c r="E21" s="355">
        <v>6.3823884526885005E-2</v>
      </c>
      <c r="F21" s="239">
        <v>7.1010045805261379E-2</v>
      </c>
      <c r="G21" s="239">
        <v>6.5000000000000002E-2</v>
      </c>
      <c r="H21" s="239">
        <v>5.4940296784372719E-2</v>
      </c>
      <c r="I21" s="239"/>
    </row>
    <row r="22" spans="1:9" ht="14.15" customHeight="1">
      <c r="A22" s="244" t="s">
        <v>85</v>
      </c>
      <c r="B22" s="355">
        <v>0.21898842502613849</v>
      </c>
      <c r="C22" s="355">
        <v>0.20949232343123486</v>
      </c>
      <c r="D22" s="355">
        <v>0.23099785167696882</v>
      </c>
      <c r="E22" s="355">
        <v>0.29874743603815901</v>
      </c>
      <c r="F22" s="239">
        <v>0.23797751996739089</v>
      </c>
      <c r="G22" s="239">
        <v>0.219</v>
      </c>
      <c r="H22" s="239">
        <v>0.21318028356679217</v>
      </c>
      <c r="I22" s="239"/>
    </row>
    <row r="23" spans="1:9" ht="14.15" customHeight="1">
      <c r="A23" s="256" t="s">
        <v>87</v>
      </c>
      <c r="B23" s="239">
        <v>0.47589999999999999</v>
      </c>
      <c r="C23" s="239">
        <v>0.47239999999999999</v>
      </c>
      <c r="D23" s="239">
        <v>0.49540000000000001</v>
      </c>
      <c r="E23" s="239">
        <v>0.49630000000000002</v>
      </c>
      <c r="F23" s="239">
        <v>0.51421848027552242</v>
      </c>
      <c r="G23" s="239">
        <v>0.52759999999999996</v>
      </c>
      <c r="H23" s="239">
        <v>0.54459999999999997</v>
      </c>
      <c r="I23" s="239"/>
    </row>
    <row r="24" spans="1:9" ht="14.15" customHeight="1">
      <c r="A24" s="257" t="s">
        <v>109</v>
      </c>
      <c r="B24" s="258">
        <v>3165301</v>
      </c>
      <c r="C24" s="258">
        <v>3180747</v>
      </c>
      <c r="D24" s="258">
        <v>3223273</v>
      </c>
      <c r="E24" s="258">
        <v>3295935</v>
      </c>
      <c r="F24" s="258">
        <v>3436727</v>
      </c>
      <c r="G24" s="258">
        <v>3481928</v>
      </c>
      <c r="H24" s="258">
        <v>3549262</v>
      </c>
      <c r="I24" s="258"/>
    </row>
    <row r="25" spans="1:9" ht="14.15" customHeight="1">
      <c r="B25" s="235"/>
      <c r="C25" s="235"/>
      <c r="D25" s="235"/>
      <c r="E25" s="235"/>
      <c r="F25" s="235"/>
      <c r="G25" s="235"/>
      <c r="H25" s="235"/>
      <c r="I25" s="235"/>
    </row>
    <row r="26" spans="1:9" s="17" customFormat="1" ht="14.15" customHeight="1">
      <c r="A26" s="238" t="s">
        <v>67</v>
      </c>
      <c r="B26" s="273"/>
      <c r="C26" s="273"/>
      <c r="D26" s="273"/>
      <c r="E26" s="273"/>
      <c r="F26" s="273"/>
      <c r="G26" s="273"/>
      <c r="H26" s="273"/>
      <c r="I26" s="273"/>
    </row>
    <row r="27" spans="1:9" s="17" customFormat="1" ht="14.15" customHeight="1">
      <c r="A27" s="181"/>
      <c r="B27" s="271"/>
      <c r="C27" s="271"/>
      <c r="D27" s="271"/>
      <c r="E27" s="271"/>
      <c r="F27" s="271"/>
      <c r="G27" s="271"/>
      <c r="H27" s="271"/>
      <c r="I27" s="271"/>
    </row>
    <row r="28" spans="1:9" s="17" customFormat="1" ht="14.15" customHeight="1">
      <c r="A28" s="236" t="s">
        <v>88</v>
      </c>
      <c r="B28" s="271"/>
      <c r="C28" s="271"/>
      <c r="D28" s="271"/>
      <c r="E28" s="271"/>
      <c r="F28" s="271"/>
      <c r="G28" s="271"/>
      <c r="H28" s="271"/>
      <c r="I28" s="271"/>
    </row>
    <row r="29" spans="1:9" ht="14.15" customHeight="1">
      <c r="A29" s="259" t="s">
        <v>186</v>
      </c>
      <c r="B29" s="242">
        <v>1357903</v>
      </c>
      <c r="C29" s="242">
        <v>1346440</v>
      </c>
      <c r="D29" s="242">
        <v>1343427</v>
      </c>
      <c r="E29" s="242">
        <v>1339116</v>
      </c>
      <c r="F29" s="242">
        <v>1334441</v>
      </c>
      <c r="G29" s="242">
        <v>1327187</v>
      </c>
      <c r="H29" s="242">
        <v>1326937</v>
      </c>
      <c r="I29" s="242"/>
    </row>
    <row r="30" spans="1:9" ht="14.15" customHeight="1">
      <c r="A30" s="256" t="s">
        <v>108</v>
      </c>
      <c r="B30" s="242">
        <v>146</v>
      </c>
      <c r="C30" s="242">
        <v>161</v>
      </c>
      <c r="D30" s="242">
        <v>134</v>
      </c>
      <c r="E30" s="242">
        <v>155</v>
      </c>
      <c r="F30" s="242">
        <v>154.5445153857886</v>
      </c>
      <c r="G30" s="242">
        <v>133</v>
      </c>
      <c r="H30" s="242">
        <v>115</v>
      </c>
      <c r="I30" s="242"/>
    </row>
    <row r="31" spans="1:9" ht="14.15" customHeight="1">
      <c r="A31" s="256" t="s">
        <v>137</v>
      </c>
      <c r="B31" s="242">
        <v>2152</v>
      </c>
      <c r="C31" s="242">
        <v>2145</v>
      </c>
      <c r="D31" s="242">
        <v>2109</v>
      </c>
      <c r="E31" s="242">
        <v>2100</v>
      </c>
      <c r="F31" s="242">
        <v>2057.8400191842957</v>
      </c>
      <c r="G31" s="242">
        <v>2037</v>
      </c>
      <c r="H31" s="242">
        <v>1974</v>
      </c>
      <c r="I31" s="242"/>
    </row>
    <row r="32" spans="1:9" ht="14.15" customHeight="1">
      <c r="B32" s="239"/>
      <c r="C32" s="239"/>
      <c r="D32" s="239"/>
      <c r="E32" s="239"/>
      <c r="F32" s="239"/>
      <c r="G32" s="239"/>
      <c r="H32" s="239"/>
      <c r="I32" s="239"/>
    </row>
    <row r="33" spans="1:9" s="17" customFormat="1" ht="14.15" customHeight="1">
      <c r="A33" s="236" t="s">
        <v>68</v>
      </c>
      <c r="B33" s="240"/>
      <c r="C33" s="240"/>
      <c r="D33" s="240"/>
      <c r="E33" s="240"/>
      <c r="F33" s="240"/>
      <c r="G33" s="240"/>
      <c r="H33" s="240"/>
      <c r="I33" s="240"/>
    </row>
    <row r="34" spans="1:9" ht="14.15" customHeight="1">
      <c r="A34" s="130" t="s">
        <v>187</v>
      </c>
      <c r="B34" s="239">
        <v>0.39989999999999998</v>
      </c>
      <c r="C34" s="239">
        <v>0.40200000000000002</v>
      </c>
      <c r="D34" s="239">
        <v>0.40699999999999997</v>
      </c>
      <c r="E34" s="239">
        <v>0.41199999999999998</v>
      </c>
      <c r="F34" s="243">
        <v>0.41349999999999998</v>
      </c>
      <c r="G34" s="243">
        <v>0.41799999999999998</v>
      </c>
      <c r="H34" s="239" t="s">
        <v>259</v>
      </c>
      <c r="I34" s="239"/>
    </row>
    <row r="35" spans="1:9" ht="14.15" customHeight="1">
      <c r="A35" s="241" t="s">
        <v>69</v>
      </c>
      <c r="B35" s="356">
        <v>493305</v>
      </c>
      <c r="C35" s="356">
        <v>482723</v>
      </c>
      <c r="D35" s="356">
        <v>467657</v>
      </c>
      <c r="E35" s="356">
        <v>454399</v>
      </c>
      <c r="F35" s="245">
        <v>439138</v>
      </c>
      <c r="G35" s="245">
        <v>427075</v>
      </c>
      <c r="H35" s="245">
        <v>413979</v>
      </c>
      <c r="I35" s="245"/>
    </row>
    <row r="36" spans="1:9" ht="14.15" customHeight="1">
      <c r="A36" s="241" t="s">
        <v>70</v>
      </c>
      <c r="B36" s="245">
        <v>432321</v>
      </c>
      <c r="C36" s="245">
        <v>436758</v>
      </c>
      <c r="D36" s="245">
        <v>445231</v>
      </c>
      <c r="E36" s="245">
        <v>451048</v>
      </c>
      <c r="F36" s="245">
        <v>455630</v>
      </c>
      <c r="G36" s="245">
        <v>460661</v>
      </c>
      <c r="H36" s="245">
        <v>466517</v>
      </c>
      <c r="I36" s="245"/>
    </row>
    <row r="37" spans="1:9" ht="14.15" customHeight="1">
      <c r="A37" s="241" t="s">
        <v>71</v>
      </c>
      <c r="B37" s="245">
        <v>327869</v>
      </c>
      <c r="C37" s="245">
        <v>349012</v>
      </c>
      <c r="D37" s="245">
        <v>383680</v>
      </c>
      <c r="E37" s="245">
        <v>415663</v>
      </c>
      <c r="F37" s="245">
        <v>447424</v>
      </c>
      <c r="G37" s="245">
        <v>473303</v>
      </c>
      <c r="H37" s="245">
        <v>506083</v>
      </c>
      <c r="I37" s="245"/>
    </row>
    <row r="38" spans="1:9" ht="14.15" customHeight="1">
      <c r="A38" s="256" t="s">
        <v>72</v>
      </c>
      <c r="B38" s="356">
        <v>1253495</v>
      </c>
      <c r="C38" s="356">
        <v>1268493</v>
      </c>
      <c r="D38" s="356">
        <v>1296568</v>
      </c>
      <c r="E38" s="356">
        <v>1321110</v>
      </c>
      <c r="F38" s="245">
        <v>1342192</v>
      </c>
      <c r="G38" s="245">
        <v>1361039</v>
      </c>
      <c r="H38" s="245">
        <f>SUM(H35:H37)</f>
        <v>1386579</v>
      </c>
      <c r="I38" s="245"/>
    </row>
    <row r="39" spans="1:9" ht="14.15" customHeight="1">
      <c r="A39" s="256" t="s">
        <v>73</v>
      </c>
      <c r="B39" s="356">
        <v>3418.9423102390106</v>
      </c>
      <c r="C39" s="356">
        <v>3443.5701027309501</v>
      </c>
      <c r="D39" s="356">
        <v>3455.6833166950491</v>
      </c>
      <c r="E39" s="356">
        <v>3412.954229654219</v>
      </c>
      <c r="F39" s="245">
        <v>3227.9632973953617</v>
      </c>
      <c r="G39" s="245">
        <v>3441</v>
      </c>
      <c r="H39" s="245">
        <v>3656</v>
      </c>
      <c r="I39" s="245"/>
    </row>
    <row r="40" spans="1:9" ht="14.15" customHeight="1">
      <c r="A40" s="256" t="s">
        <v>74</v>
      </c>
      <c r="B40" s="356">
        <v>21858</v>
      </c>
      <c r="C40" s="356">
        <v>21161</v>
      </c>
      <c r="D40" s="356">
        <v>21279</v>
      </c>
      <c r="E40" s="356">
        <v>21917</v>
      </c>
      <c r="F40" s="245">
        <v>23457</v>
      </c>
      <c r="G40" s="245">
        <v>24147</v>
      </c>
      <c r="H40" s="245">
        <v>25274</v>
      </c>
      <c r="I40" s="245"/>
    </row>
    <row r="41" spans="1:9" ht="14.15" customHeight="1">
      <c r="B41" s="239"/>
      <c r="C41" s="239"/>
      <c r="D41" s="239"/>
      <c r="E41" s="239"/>
      <c r="F41" s="239"/>
      <c r="G41" s="239"/>
      <c r="H41" s="239"/>
      <c r="I41" s="239"/>
    </row>
    <row r="42" spans="1:9" s="17" customFormat="1" ht="14.15" customHeight="1">
      <c r="A42" s="236" t="s">
        <v>75</v>
      </c>
      <c r="B42" s="240"/>
      <c r="C42" s="240"/>
      <c r="D42" s="240"/>
      <c r="E42" s="240"/>
      <c r="F42" s="240"/>
      <c r="G42" s="240"/>
      <c r="H42" s="240"/>
      <c r="I42" s="240"/>
    </row>
    <row r="43" spans="1:9" ht="14.15" customHeight="1">
      <c r="A43" s="130" t="s">
        <v>188</v>
      </c>
      <c r="B43" s="243">
        <v>0.3281</v>
      </c>
      <c r="C43" s="243">
        <v>0.33100000000000002</v>
      </c>
      <c r="D43" s="243">
        <v>0.33700000000000002</v>
      </c>
      <c r="E43" s="243">
        <v>0.34499999999999997</v>
      </c>
      <c r="F43" s="243">
        <v>0.34720000000000001</v>
      </c>
      <c r="G43" s="243">
        <v>0.34899999999999998</v>
      </c>
      <c r="H43" s="243" t="s">
        <v>259</v>
      </c>
      <c r="I43" s="243"/>
    </row>
    <row r="44" spans="1:9" ht="14.15" customHeight="1">
      <c r="A44" s="241" t="s">
        <v>76</v>
      </c>
      <c r="B44" s="242">
        <v>103081</v>
      </c>
      <c r="C44" s="242">
        <v>103643</v>
      </c>
      <c r="D44" s="242">
        <v>103795</v>
      </c>
      <c r="E44" s="242">
        <v>100574</v>
      </c>
      <c r="F44" s="242">
        <v>99299</v>
      </c>
      <c r="G44" s="242">
        <v>99367</v>
      </c>
      <c r="H44" s="242">
        <v>98267</v>
      </c>
      <c r="I44" s="242"/>
    </row>
    <row r="45" spans="1:9" ht="14.15" customHeight="1">
      <c r="A45" s="241" t="s">
        <v>77</v>
      </c>
      <c r="B45" s="242">
        <v>231912</v>
      </c>
      <c r="C45" s="242">
        <v>225856</v>
      </c>
      <c r="D45" s="242">
        <v>218122</v>
      </c>
      <c r="E45" s="242">
        <v>212004</v>
      </c>
      <c r="F45" s="242">
        <v>204277</v>
      </c>
      <c r="G45" s="242">
        <v>198985</v>
      </c>
      <c r="H45" s="242">
        <v>191749</v>
      </c>
      <c r="I45" s="242"/>
    </row>
    <row r="46" spans="1:9" ht="14.15" customHeight="1">
      <c r="A46" s="241" t="s">
        <v>78</v>
      </c>
      <c r="B46" s="242">
        <v>844401</v>
      </c>
      <c r="C46" s="242">
        <v>861794</v>
      </c>
      <c r="D46" s="242">
        <v>893564</v>
      </c>
      <c r="E46" s="242">
        <v>925684</v>
      </c>
      <c r="F46" s="242">
        <v>952585</v>
      </c>
      <c r="G46" s="242">
        <v>969573</v>
      </c>
      <c r="H46" s="242">
        <v>997857</v>
      </c>
      <c r="I46" s="242"/>
    </row>
    <row r="47" spans="1:9" ht="14.15" customHeight="1">
      <c r="A47" s="256" t="s">
        <v>79</v>
      </c>
      <c r="B47" s="242">
        <v>1179394</v>
      </c>
      <c r="C47" s="242">
        <v>1191293</v>
      </c>
      <c r="D47" s="242">
        <f>SUM(D44:D46)</f>
        <v>1215481</v>
      </c>
      <c r="E47" s="242">
        <f>SUM(E44:E46)</f>
        <v>1238262</v>
      </c>
      <c r="F47" s="242">
        <v>1256161</v>
      </c>
      <c r="G47" s="242">
        <v>1267925</v>
      </c>
      <c r="H47" s="242">
        <f>SUM(H44:H46)</f>
        <v>1287873</v>
      </c>
      <c r="I47" s="242"/>
    </row>
    <row r="48" spans="1:9" ht="14.15" customHeight="1">
      <c r="A48" s="130" t="s">
        <v>80</v>
      </c>
      <c r="B48" s="242">
        <v>3274</v>
      </c>
      <c r="C48" s="242">
        <v>3292</v>
      </c>
      <c r="D48" s="242">
        <v>3288</v>
      </c>
      <c r="E48" s="242">
        <v>3296</v>
      </c>
      <c r="F48" s="242">
        <v>3323.4950443212906</v>
      </c>
      <c r="G48" s="242">
        <v>3338</v>
      </c>
      <c r="H48" s="242">
        <v>3364</v>
      </c>
      <c r="I48" s="242"/>
    </row>
    <row r="49" spans="1:9" ht="14.15" customHeight="1">
      <c r="B49" s="239"/>
      <c r="C49" s="239"/>
      <c r="D49" s="239"/>
      <c r="E49" s="239"/>
      <c r="F49" s="239"/>
      <c r="G49" s="239"/>
      <c r="H49" s="239"/>
      <c r="I49" s="239"/>
    </row>
    <row r="50" spans="1:9" s="17" customFormat="1" ht="14.15" customHeight="1">
      <c r="A50" s="236" t="s">
        <v>175</v>
      </c>
      <c r="B50" s="240"/>
      <c r="C50" s="240"/>
      <c r="D50" s="240"/>
      <c r="E50" s="240"/>
      <c r="F50" s="240"/>
      <c r="G50" s="240"/>
      <c r="H50" s="240"/>
      <c r="I50" s="240"/>
    </row>
    <row r="51" spans="1:9" s="17" customFormat="1" ht="3.75" customHeight="1">
      <c r="A51" s="181"/>
      <c r="B51" s="240"/>
      <c r="C51" s="240"/>
      <c r="D51" s="240"/>
      <c r="E51" s="240"/>
      <c r="F51" s="240"/>
      <c r="G51" s="240"/>
      <c r="H51" s="240"/>
      <c r="I51" s="240"/>
    </row>
    <row r="52" spans="1:9" s="17" customFormat="1" ht="14.15" customHeight="1">
      <c r="A52" s="238" t="s">
        <v>81</v>
      </c>
      <c r="B52" s="272"/>
      <c r="C52" s="272"/>
      <c r="D52" s="272"/>
      <c r="E52" s="272"/>
      <c r="F52" s="272"/>
      <c r="G52" s="272"/>
      <c r="H52" s="272"/>
      <c r="I52" s="272"/>
    </row>
    <row r="53" spans="1:9" ht="14.15" customHeight="1">
      <c r="B53" s="239"/>
      <c r="C53" s="239"/>
      <c r="D53" s="239"/>
      <c r="E53" s="239"/>
      <c r="F53" s="239"/>
      <c r="G53" s="239"/>
      <c r="H53" s="239"/>
      <c r="I53" s="239"/>
    </row>
    <row r="54" spans="1:9" ht="14.15" customHeight="1">
      <c r="A54" s="130" t="s">
        <v>189</v>
      </c>
      <c r="B54" s="355">
        <v>1.048</v>
      </c>
      <c r="C54" s="355">
        <v>0.99</v>
      </c>
      <c r="D54" s="355">
        <v>1.0189999999999999</v>
      </c>
      <c r="E54" s="355">
        <v>1.046</v>
      </c>
      <c r="F54" s="239">
        <v>1.048</v>
      </c>
      <c r="G54" s="239">
        <v>1.052</v>
      </c>
      <c r="H54" s="239">
        <v>1.1359999999999999</v>
      </c>
      <c r="I54" s="239"/>
    </row>
    <row r="55" spans="1:9" ht="14.15" customHeight="1">
      <c r="A55" s="130" t="s">
        <v>257</v>
      </c>
      <c r="B55" s="355">
        <v>0.47499999999999998</v>
      </c>
      <c r="C55" s="355">
        <v>0.46400000000000002</v>
      </c>
      <c r="D55" s="355">
        <v>0.46600000000000003</v>
      </c>
      <c r="E55" s="355">
        <v>0.47799999999999998</v>
      </c>
      <c r="F55" s="239">
        <v>0.47899999999999998</v>
      </c>
      <c r="G55" s="239">
        <v>0.47699999999999998</v>
      </c>
      <c r="H55" s="239">
        <v>0.49199999999999999</v>
      </c>
      <c r="I55" s="239"/>
    </row>
    <row r="56" spans="1:9" ht="14.15" customHeight="1">
      <c r="A56" s="130" t="s">
        <v>178</v>
      </c>
      <c r="B56" s="242">
        <v>1195810</v>
      </c>
      <c r="C56" s="242">
        <v>1158806</v>
      </c>
      <c r="D56" s="242">
        <v>1152443</v>
      </c>
      <c r="E56" s="242">
        <v>1104714</v>
      </c>
      <c r="F56" s="242">
        <v>1089287</v>
      </c>
      <c r="G56" s="242">
        <v>1098751</v>
      </c>
      <c r="H56" s="242">
        <v>1211359</v>
      </c>
      <c r="I56" s="242"/>
    </row>
    <row r="57" spans="1:9" ht="14.15" customHeight="1">
      <c r="A57" s="246" t="s">
        <v>82</v>
      </c>
      <c r="B57" s="239">
        <v>0.41799999999999998</v>
      </c>
      <c r="C57" s="239">
        <v>0.433</v>
      </c>
      <c r="D57" s="239">
        <v>0.44</v>
      </c>
      <c r="E57" s="239">
        <v>0.46700000000000003</v>
      </c>
      <c r="F57" s="239">
        <v>0.47299999999999998</v>
      </c>
      <c r="G57" s="239">
        <v>0.46700000000000003</v>
      </c>
      <c r="H57" s="239">
        <v>0.42899999999999999</v>
      </c>
      <c r="I57" s="239"/>
    </row>
    <row r="58" spans="1:9" ht="14.15" customHeight="1">
      <c r="A58" s="130" t="s">
        <v>89</v>
      </c>
      <c r="B58" s="260">
        <v>224</v>
      </c>
      <c r="C58" s="260">
        <v>249</v>
      </c>
      <c r="D58" s="260">
        <v>264</v>
      </c>
      <c r="E58" s="260">
        <v>284</v>
      </c>
      <c r="F58" s="260">
        <v>277</v>
      </c>
      <c r="G58" s="260">
        <v>294</v>
      </c>
      <c r="H58" s="260">
        <v>256</v>
      </c>
      <c r="I58" s="260"/>
    </row>
    <row r="59" spans="1:9" ht="14.15" customHeight="1">
      <c r="A59" s="130" t="s">
        <v>83</v>
      </c>
      <c r="B59" s="242">
        <v>1748.7945541929032</v>
      </c>
      <c r="C59" s="242">
        <v>1824.6799999999998</v>
      </c>
      <c r="D59" s="242">
        <v>1968</v>
      </c>
      <c r="E59" s="242">
        <v>2112</v>
      </c>
      <c r="F59" s="242">
        <v>2057</v>
      </c>
      <c r="G59" s="242">
        <v>2123</v>
      </c>
      <c r="H59" s="242">
        <v>2220</v>
      </c>
      <c r="I59" s="242"/>
    </row>
    <row r="60" spans="1:9" ht="14.15" customHeight="1">
      <c r="B60" s="239"/>
      <c r="C60" s="239"/>
      <c r="D60" s="239"/>
      <c r="E60" s="239"/>
      <c r="F60" s="239"/>
      <c r="G60" s="239"/>
      <c r="H60" s="239"/>
      <c r="I60" s="239"/>
    </row>
    <row r="61" spans="1:9" s="17" customFormat="1" ht="14.15" customHeight="1">
      <c r="A61" s="238" t="s">
        <v>67</v>
      </c>
      <c r="B61" s="272"/>
      <c r="C61" s="272"/>
      <c r="D61" s="272"/>
      <c r="E61" s="272"/>
      <c r="F61" s="272"/>
      <c r="G61" s="272"/>
      <c r="H61" s="272"/>
      <c r="I61" s="272"/>
    </row>
    <row r="62" spans="1:9" ht="14.15" customHeight="1">
      <c r="B62" s="239"/>
      <c r="C62" s="239"/>
      <c r="D62" s="239"/>
      <c r="E62" s="239"/>
      <c r="F62" s="239"/>
      <c r="G62" s="239"/>
      <c r="H62" s="239"/>
      <c r="I62" s="239"/>
    </row>
    <row r="63" spans="1:9" s="17" customFormat="1" ht="14.15" customHeight="1">
      <c r="A63" s="236" t="s">
        <v>88</v>
      </c>
      <c r="B63" s="240"/>
      <c r="C63" s="240"/>
      <c r="D63" s="240"/>
      <c r="E63" s="240"/>
      <c r="F63" s="240"/>
      <c r="G63" s="240"/>
      <c r="H63" s="240"/>
      <c r="I63" s="240"/>
    </row>
    <row r="64" spans="1:9" ht="14.15" customHeight="1">
      <c r="A64" s="130" t="s">
        <v>90</v>
      </c>
      <c r="B64" s="239">
        <v>0.108</v>
      </c>
      <c r="C64" s="239">
        <v>0.108</v>
      </c>
      <c r="D64" s="239">
        <v>0.109</v>
      </c>
      <c r="E64" s="239">
        <v>0.11</v>
      </c>
      <c r="F64" s="239">
        <v>0.111</v>
      </c>
      <c r="G64" s="239">
        <v>0.111</v>
      </c>
      <c r="H64" s="239">
        <v>0.112</v>
      </c>
      <c r="I64" s="239"/>
    </row>
    <row r="65" spans="1:9" ht="14.15" customHeight="1">
      <c r="A65" s="261" t="s">
        <v>186</v>
      </c>
      <c r="B65" s="245">
        <v>216157</v>
      </c>
      <c r="C65" s="245">
        <v>216023</v>
      </c>
      <c r="D65" s="245">
        <v>218257</v>
      </c>
      <c r="E65" s="245">
        <v>221017</v>
      </c>
      <c r="F65" s="245">
        <v>221958</v>
      </c>
      <c r="G65" s="245">
        <v>222700</v>
      </c>
      <c r="H65" s="245">
        <v>223648</v>
      </c>
      <c r="I65" s="245"/>
    </row>
    <row r="66" spans="1:9" ht="14.15" customHeight="1">
      <c r="A66" s="262" t="s">
        <v>138</v>
      </c>
      <c r="B66" s="245">
        <v>28071</v>
      </c>
      <c r="C66" s="245">
        <v>29364</v>
      </c>
      <c r="D66" s="245">
        <v>26983</v>
      </c>
      <c r="E66" s="245">
        <v>29394</v>
      </c>
      <c r="F66" s="245">
        <v>27663</v>
      </c>
      <c r="G66" s="245">
        <v>26044</v>
      </c>
      <c r="H66" s="245">
        <v>34208</v>
      </c>
      <c r="I66" s="245"/>
    </row>
    <row r="67" spans="1:9" ht="14.15" customHeight="1">
      <c r="A67" s="263"/>
      <c r="B67" s="239"/>
      <c r="C67" s="239"/>
      <c r="D67" s="239"/>
      <c r="E67" s="239"/>
      <c r="F67" s="239"/>
      <c r="G67" s="239"/>
      <c r="H67" s="239"/>
      <c r="I67" s="239"/>
    </row>
    <row r="68" spans="1:9" s="17" customFormat="1" ht="14.15" customHeight="1">
      <c r="A68" s="236" t="s">
        <v>91</v>
      </c>
      <c r="B68" s="240"/>
      <c r="C68" s="240"/>
      <c r="D68" s="240"/>
      <c r="E68" s="240"/>
      <c r="F68" s="240"/>
      <c r="G68" s="240"/>
      <c r="H68" s="240"/>
      <c r="I68" s="240"/>
    </row>
    <row r="69" spans="1:9" ht="14.15" customHeight="1">
      <c r="A69" s="241" t="s">
        <v>168</v>
      </c>
      <c r="B69" s="245">
        <v>189689</v>
      </c>
      <c r="C69" s="245">
        <v>191061</v>
      </c>
      <c r="D69" s="245">
        <v>194488</v>
      </c>
      <c r="E69" s="245">
        <v>198501</v>
      </c>
      <c r="F69" s="245">
        <v>200457</v>
      </c>
      <c r="G69" s="245">
        <v>201497</v>
      </c>
      <c r="H69" s="245">
        <v>202939</v>
      </c>
      <c r="I69" s="245"/>
    </row>
    <row r="70" spans="1:9" ht="14.15" customHeight="1">
      <c r="A70" s="241" t="s">
        <v>169</v>
      </c>
      <c r="B70" s="245">
        <v>15827</v>
      </c>
      <c r="C70" s="245">
        <v>15576</v>
      </c>
      <c r="D70" s="245">
        <v>15318</v>
      </c>
      <c r="E70" s="245">
        <v>15266</v>
      </c>
      <c r="F70" s="245">
        <v>15370</v>
      </c>
      <c r="G70" s="245">
        <v>15443</v>
      </c>
      <c r="H70" s="245">
        <v>15433</v>
      </c>
      <c r="I70" s="245"/>
    </row>
    <row r="71" spans="1:9" ht="14.15" customHeight="1">
      <c r="A71" s="130" t="s">
        <v>146</v>
      </c>
      <c r="B71" s="245">
        <v>205516</v>
      </c>
      <c r="C71" s="245">
        <v>206637</v>
      </c>
      <c r="D71" s="245">
        <v>209806</v>
      </c>
      <c r="E71" s="245">
        <v>213767</v>
      </c>
      <c r="F71" s="245">
        <v>215827</v>
      </c>
      <c r="G71" s="245">
        <v>216940</v>
      </c>
      <c r="H71" s="245">
        <v>218372</v>
      </c>
      <c r="I71" s="245"/>
    </row>
    <row r="72" spans="1:9" ht="14.15" customHeight="1">
      <c r="A72" s="264" t="s">
        <v>92</v>
      </c>
      <c r="B72" s="265">
        <v>137368</v>
      </c>
      <c r="C72" s="265">
        <v>138034</v>
      </c>
      <c r="D72" s="265">
        <v>140137</v>
      </c>
      <c r="E72" s="265">
        <v>142495</v>
      </c>
      <c r="F72" s="265">
        <v>143328</v>
      </c>
      <c r="G72" s="265">
        <v>144499</v>
      </c>
      <c r="H72" s="265">
        <v>144975</v>
      </c>
      <c r="I72" s="265"/>
    </row>
    <row r="73" spans="1:9" ht="14.15" customHeight="1">
      <c r="A73" s="266"/>
    </row>
    <row r="74" spans="1:9" ht="14.15" customHeight="1">
      <c r="A74" s="130" t="s">
        <v>183</v>
      </c>
    </row>
    <row r="75" spans="1:9" ht="14.15" customHeight="1">
      <c r="A75" s="130" t="s">
        <v>184</v>
      </c>
    </row>
    <row r="76" spans="1:9" ht="14.15" customHeight="1">
      <c r="A76" s="130" t="s">
        <v>185</v>
      </c>
      <c r="C76" s="104"/>
      <c r="G76" s="104"/>
    </row>
    <row r="77" spans="1:9" ht="14.15" customHeight="1">
      <c r="A77" s="247"/>
    </row>
    <row r="78" spans="1:9" ht="14.15" customHeight="1">
      <c r="A78" s="352" t="s">
        <v>252</v>
      </c>
    </row>
    <row r="79" spans="1:9" ht="14.15" customHeight="1">
      <c r="A79" s="248"/>
    </row>
    <row r="80" spans="1:9" ht="14.15" customHeight="1">
      <c r="A80" s="248"/>
    </row>
    <row r="81" spans="1:1" ht="14.15" customHeight="1">
      <c r="A81" s="248"/>
    </row>
    <row r="82" spans="1:1" ht="14.15" customHeight="1">
      <c r="A82" s="267"/>
    </row>
    <row r="83" spans="1:1" ht="14.15" customHeight="1">
      <c r="A83" s="249"/>
    </row>
    <row r="84" spans="1:1" ht="14.15" customHeight="1">
      <c r="A84" s="248"/>
    </row>
    <row r="85" spans="1:1" ht="14.15" customHeight="1">
      <c r="A85" s="268"/>
    </row>
    <row r="86" spans="1:1" ht="14.15" customHeight="1">
      <c r="A86" s="268"/>
    </row>
    <row r="87" spans="1:1" ht="14.15" customHeight="1">
      <c r="A87" s="269"/>
    </row>
    <row r="88" spans="1:1" ht="14.15" customHeight="1">
      <c r="A88" s="250"/>
    </row>
    <row r="89" spans="1:1" ht="14.15" customHeight="1">
      <c r="A89" s="248"/>
    </row>
    <row r="90" spans="1:1" ht="14.15" customHeight="1">
      <c r="A90" s="248"/>
    </row>
    <row r="91" spans="1:1" ht="14.15" customHeight="1">
      <c r="A91" s="248"/>
    </row>
    <row r="92" spans="1:1" ht="14.15" customHeight="1">
      <c r="A92" s="248"/>
    </row>
    <row r="93" spans="1:1" ht="14.15" customHeight="1">
      <c r="A93" s="248"/>
    </row>
    <row r="94" spans="1:1" ht="14.15" customHeight="1">
      <c r="A94" s="248"/>
    </row>
    <row r="95" spans="1:1" ht="14.15" customHeight="1">
      <c r="A95" s="248"/>
    </row>
    <row r="96" spans="1:1" ht="14.15" customHeight="1">
      <c r="A96" s="248"/>
    </row>
    <row r="97" spans="1:1" ht="14.15" customHeight="1">
      <c r="A97" s="248"/>
    </row>
    <row r="98" spans="1:1" ht="14.15" customHeight="1">
      <c r="A98" s="248"/>
    </row>
    <row r="99" spans="1:1" ht="14.15" customHeight="1">
      <c r="A99" s="248"/>
    </row>
    <row r="100" spans="1:1" ht="14.15" customHeight="1">
      <c r="A100" s="248"/>
    </row>
    <row r="101" spans="1:1" ht="14.15" customHeight="1">
      <c r="A101" s="248"/>
    </row>
    <row r="102" spans="1:1" ht="14.15" customHeight="1">
      <c r="A102" s="248"/>
    </row>
    <row r="103" spans="1:1" ht="14.15" customHeight="1">
      <c r="A103" s="248"/>
    </row>
    <row r="118" spans="1:1" ht="14.15" customHeight="1">
      <c r="A118" s="251"/>
    </row>
    <row r="119" spans="1:1" ht="14.15" customHeight="1">
      <c r="A119" s="252"/>
    </row>
    <row r="120" spans="1:1" ht="14.15" customHeight="1">
      <c r="A120" s="252"/>
    </row>
    <row r="121" spans="1:1" ht="14.15" customHeight="1">
      <c r="A121" s="253"/>
    </row>
    <row r="122" spans="1:1" ht="14.15" customHeight="1">
      <c r="A122" s="254"/>
    </row>
    <row r="123" spans="1:1" ht="14.15" customHeight="1">
      <c r="A123" s="254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9" max="6" man="1"/>
  </rowBreaks>
  <ignoredErrors>
    <ignoredError sqref="D47:E4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sqref="A1:XFD1048576"/>
    </sheetView>
  </sheetViews>
  <sheetFormatPr defaultColWidth="8.54296875" defaultRowHeight="12.5"/>
  <cols>
    <col min="1" max="16384" width="8.54296875" style="317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A281"/>
  <sheetViews>
    <sheetView zoomScaleNormal="100" workbookViewId="0">
      <selection activeCell="J4" sqref="J4:J8"/>
    </sheetView>
  </sheetViews>
  <sheetFormatPr defaultRowHeight="12.5"/>
  <cols>
    <col min="1" max="1" width="4.81640625" customWidth="1"/>
    <col min="2" max="2" width="8.1796875" customWidth="1"/>
    <col min="3" max="3" width="10.453125" customWidth="1"/>
    <col min="12" max="53" width="8.54296875" style="317"/>
  </cols>
  <sheetData>
    <row r="1" spans="1:12" ht="13" customHeight="1">
      <c r="A1" s="61" t="s">
        <v>0</v>
      </c>
      <c r="B1" s="62"/>
      <c r="C1" s="63"/>
      <c r="D1" s="360">
        <v>2020</v>
      </c>
      <c r="E1" s="361"/>
      <c r="F1" s="361"/>
      <c r="G1" s="362"/>
      <c r="H1" s="360">
        <v>2021</v>
      </c>
      <c r="I1" s="361"/>
      <c r="J1" s="361"/>
      <c r="K1" s="362"/>
    </row>
    <row r="2" spans="1:12" ht="13.5" thickBot="1">
      <c r="A2" s="3"/>
      <c r="B2" s="64"/>
      <c r="C2" s="65"/>
      <c r="D2" s="363"/>
      <c r="E2" s="364"/>
      <c r="F2" s="364"/>
      <c r="G2" s="365"/>
      <c r="H2" s="363"/>
      <c r="I2" s="364"/>
      <c r="J2" s="364"/>
      <c r="K2" s="365"/>
    </row>
    <row r="3" spans="1:12" ht="13.5" thickBot="1">
      <c r="A3" s="3" t="s">
        <v>5</v>
      </c>
      <c r="B3" s="64"/>
      <c r="C3" s="64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  <c r="L3" s="323"/>
    </row>
    <row r="4" spans="1:12" ht="13">
      <c r="A4" s="319" t="s">
        <v>13</v>
      </c>
      <c r="B4" s="320"/>
      <c r="C4" s="313"/>
      <c r="D4" s="193">
        <v>46401</v>
      </c>
      <c r="E4" s="193">
        <v>56127</v>
      </c>
      <c r="F4" s="193">
        <v>60737</v>
      </c>
      <c r="G4" s="194">
        <v>62617</v>
      </c>
      <c r="H4" s="193">
        <v>50194</v>
      </c>
      <c r="I4" s="193">
        <v>59273</v>
      </c>
      <c r="J4" s="193">
        <v>66373</v>
      </c>
      <c r="K4" s="194"/>
      <c r="L4" s="323"/>
    </row>
    <row r="5" spans="1:12" ht="5.5" customHeight="1">
      <c r="A5" s="314"/>
      <c r="B5" s="315"/>
      <c r="C5" s="316"/>
      <c r="D5" s="318"/>
      <c r="E5" s="318"/>
      <c r="F5" s="318"/>
      <c r="G5" s="322"/>
      <c r="H5" s="318"/>
      <c r="I5" s="318"/>
      <c r="J5" s="318"/>
      <c r="K5" s="322"/>
      <c r="L5" s="323"/>
    </row>
    <row r="6" spans="1:12" ht="13">
      <c r="A6" s="316"/>
      <c r="B6" s="312" t="s">
        <v>221</v>
      </c>
      <c r="C6" s="316"/>
      <c r="D6" s="318">
        <v>-4214</v>
      </c>
      <c r="E6" s="318">
        <v>-4612</v>
      </c>
      <c r="F6" s="318">
        <v>-4453</v>
      </c>
      <c r="G6" s="322">
        <v>-4571</v>
      </c>
      <c r="H6" s="318">
        <v>-4585</v>
      </c>
      <c r="I6" s="318">
        <v>-4641</v>
      </c>
      <c r="J6" s="318">
        <v>-4697</v>
      </c>
      <c r="K6" s="322"/>
      <c r="L6" s="323"/>
    </row>
    <row r="7" spans="1:12" ht="13">
      <c r="A7" s="316"/>
      <c r="B7" s="312" t="s">
        <v>222</v>
      </c>
      <c r="C7" s="316"/>
      <c r="D7" s="318">
        <v>-1334</v>
      </c>
      <c r="E7" s="318">
        <v>-1328</v>
      </c>
      <c r="F7" s="318">
        <v>-1335</v>
      </c>
      <c r="G7" s="322">
        <v>-1410</v>
      </c>
      <c r="H7" s="318">
        <v>-1458</v>
      </c>
      <c r="I7" s="318">
        <v>-1393</v>
      </c>
      <c r="J7" s="318">
        <v>-1384</v>
      </c>
      <c r="K7" s="322"/>
      <c r="L7" s="323"/>
    </row>
    <row r="8" spans="1:12" ht="13.5" thickBot="1">
      <c r="A8" s="309" t="s">
        <v>179</v>
      </c>
      <c r="B8" s="309"/>
      <c r="C8" s="310"/>
      <c r="D8" s="311">
        <v>40853</v>
      </c>
      <c r="E8" s="311">
        <v>50187</v>
      </c>
      <c r="F8" s="311">
        <v>54949</v>
      </c>
      <c r="G8" s="311">
        <v>56636</v>
      </c>
      <c r="H8" s="311">
        <v>44151</v>
      </c>
      <c r="I8" s="311">
        <v>53239</v>
      </c>
      <c r="J8" s="311">
        <v>60292</v>
      </c>
      <c r="K8" s="311"/>
      <c r="L8" s="323"/>
    </row>
    <row r="9" spans="1:12" s="317" customFormat="1">
      <c r="A9" s="316"/>
      <c r="B9" s="321"/>
      <c r="C9" s="316"/>
      <c r="D9" s="316"/>
      <c r="L9" s="323"/>
    </row>
    <row r="10" spans="1:12" s="317" customFormat="1">
      <c r="A10" s="316"/>
      <c r="B10" s="316"/>
      <c r="C10" s="316"/>
      <c r="D10" s="316"/>
      <c r="L10" s="323"/>
    </row>
    <row r="11" spans="1:12" s="317" customFormat="1">
      <c r="A11" s="316"/>
      <c r="B11" s="316"/>
      <c r="C11" s="316"/>
      <c r="D11" s="316"/>
      <c r="L11" s="323"/>
    </row>
    <row r="12" spans="1:12" s="317" customFormat="1"/>
    <row r="13" spans="1:12" s="317" customFormat="1"/>
    <row r="14" spans="1:12" s="317" customFormat="1"/>
    <row r="15" spans="1:12" s="317" customFormat="1"/>
    <row r="16" spans="1:12" s="317" customFormat="1"/>
    <row r="17" s="317" customFormat="1"/>
    <row r="18" s="317" customFormat="1"/>
    <row r="19" s="317" customFormat="1"/>
    <row r="20" s="317" customFormat="1"/>
    <row r="21" s="317" customFormat="1"/>
    <row r="22" s="317" customFormat="1"/>
    <row r="23" s="317" customFormat="1"/>
    <row r="24" s="317" customFormat="1"/>
    <row r="25" s="317" customFormat="1"/>
    <row r="26" s="317" customFormat="1"/>
    <row r="27" s="317" customFormat="1"/>
    <row r="28" s="317" customFormat="1"/>
    <row r="29" s="317" customFormat="1"/>
    <row r="30" s="317" customFormat="1"/>
    <row r="31" s="317" customFormat="1"/>
    <row r="32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  <row r="49" spans="1:11">
      <c r="A49" s="317"/>
      <c r="B49" s="317"/>
      <c r="C49" s="317"/>
      <c r="D49" s="317"/>
      <c r="E49" s="317"/>
      <c r="F49" s="317"/>
      <c r="G49" s="317"/>
      <c r="H49" s="317"/>
      <c r="I49" s="317"/>
      <c r="J49" s="317"/>
      <c r="K49" s="317"/>
    </row>
    <row r="50" spans="1:11">
      <c r="A50" s="317"/>
      <c r="B50" s="317"/>
      <c r="C50" s="317"/>
      <c r="D50" s="317"/>
      <c r="E50" s="317"/>
      <c r="F50" s="317"/>
      <c r="G50" s="317"/>
      <c r="H50" s="317"/>
      <c r="I50" s="317"/>
      <c r="J50" s="317"/>
      <c r="K50" s="317"/>
    </row>
    <row r="51" spans="1:11">
      <c r="A51" s="317"/>
      <c r="B51" s="317"/>
      <c r="C51" s="317"/>
      <c r="D51" s="317"/>
      <c r="E51" s="317"/>
      <c r="F51" s="317"/>
      <c r="G51" s="317"/>
      <c r="H51" s="317"/>
      <c r="I51" s="317"/>
      <c r="J51" s="317"/>
      <c r="K51" s="317"/>
    </row>
    <row r="52" spans="1:11">
      <c r="A52" s="317"/>
      <c r="B52" s="317"/>
      <c r="C52" s="317"/>
      <c r="D52" s="317"/>
      <c r="E52" s="317"/>
      <c r="F52" s="317"/>
      <c r="G52" s="317"/>
      <c r="H52" s="317"/>
      <c r="I52" s="317"/>
      <c r="J52" s="317"/>
      <c r="K52" s="317"/>
    </row>
    <row r="53" spans="1:11">
      <c r="A53" s="317"/>
      <c r="B53" s="317"/>
      <c r="C53" s="317"/>
      <c r="D53" s="317"/>
      <c r="E53" s="317"/>
      <c r="F53" s="317"/>
      <c r="G53" s="317"/>
      <c r="H53" s="317"/>
      <c r="I53" s="317"/>
      <c r="J53" s="317"/>
      <c r="K53" s="317"/>
    </row>
    <row r="54" spans="1:11">
      <c r="A54" s="317"/>
      <c r="B54" s="317"/>
      <c r="C54" s="317"/>
      <c r="D54" s="317"/>
      <c r="E54" s="317"/>
      <c r="F54" s="317"/>
      <c r="G54" s="317"/>
      <c r="H54" s="317"/>
      <c r="I54" s="317"/>
      <c r="J54" s="317"/>
      <c r="K54" s="317"/>
    </row>
    <row r="55" spans="1:11">
      <c r="A55" s="317"/>
      <c r="B55" s="317"/>
      <c r="C55" s="317"/>
      <c r="D55" s="317"/>
      <c r="E55" s="317"/>
      <c r="F55" s="317"/>
      <c r="G55" s="317"/>
      <c r="H55" s="317"/>
      <c r="I55" s="317"/>
      <c r="J55" s="317"/>
      <c r="K55" s="317"/>
    </row>
    <row r="56" spans="1:11">
      <c r="A56" s="317"/>
      <c r="B56" s="317"/>
      <c r="C56" s="317"/>
      <c r="D56" s="317"/>
      <c r="E56" s="317"/>
      <c r="F56" s="317"/>
      <c r="G56" s="317"/>
      <c r="H56" s="317"/>
      <c r="I56" s="317"/>
      <c r="J56" s="317"/>
      <c r="K56" s="317"/>
    </row>
    <row r="57" spans="1:11">
      <c r="A57" s="317"/>
      <c r="B57" s="317"/>
      <c r="C57" s="317"/>
      <c r="D57" s="317"/>
      <c r="E57" s="317"/>
      <c r="F57" s="317"/>
      <c r="G57" s="317"/>
      <c r="H57" s="317"/>
      <c r="I57" s="317"/>
      <c r="J57" s="317"/>
      <c r="K57" s="317"/>
    </row>
    <row r="58" spans="1:11">
      <c r="A58" s="317"/>
      <c r="B58" s="317"/>
      <c r="C58" s="317"/>
      <c r="D58" s="317"/>
      <c r="E58" s="317"/>
      <c r="F58" s="317"/>
      <c r="G58" s="317"/>
      <c r="H58" s="317"/>
      <c r="I58" s="317"/>
      <c r="J58" s="317"/>
      <c r="K58" s="317"/>
    </row>
    <row r="59" spans="1:11">
      <c r="A59" s="317"/>
      <c r="B59" s="317"/>
      <c r="C59" s="317"/>
      <c r="D59" s="317"/>
      <c r="E59" s="317"/>
      <c r="F59" s="317"/>
      <c r="G59" s="317"/>
      <c r="H59" s="317"/>
      <c r="I59" s="317"/>
      <c r="J59" s="317"/>
      <c r="K59" s="317"/>
    </row>
    <row r="60" spans="1:11">
      <c r="A60" s="317"/>
      <c r="B60" s="317"/>
      <c r="C60" s="317"/>
      <c r="D60" s="317"/>
      <c r="E60" s="317"/>
      <c r="F60" s="317"/>
      <c r="G60" s="317"/>
      <c r="H60" s="317"/>
      <c r="I60" s="317"/>
      <c r="J60" s="317"/>
      <c r="K60" s="317"/>
    </row>
    <row r="61" spans="1:11">
      <c r="A61" s="317"/>
      <c r="B61" s="317"/>
      <c r="C61" s="317"/>
      <c r="D61" s="317"/>
      <c r="E61" s="317"/>
      <c r="F61" s="317"/>
      <c r="G61" s="317"/>
      <c r="H61" s="317"/>
      <c r="I61" s="317"/>
      <c r="J61" s="317"/>
      <c r="K61" s="317"/>
    </row>
    <row r="62" spans="1:11">
      <c r="A62" s="317"/>
      <c r="B62" s="317"/>
      <c r="C62" s="317"/>
      <c r="D62" s="317"/>
      <c r="E62" s="317"/>
      <c r="F62" s="317"/>
      <c r="G62" s="317"/>
      <c r="H62" s="317"/>
      <c r="I62" s="317"/>
      <c r="J62" s="317"/>
      <c r="K62" s="317"/>
    </row>
    <row r="63" spans="1:11">
      <c r="A63" s="317"/>
      <c r="B63" s="317"/>
      <c r="C63" s="317"/>
      <c r="D63" s="317"/>
      <c r="E63" s="317"/>
      <c r="F63" s="317"/>
      <c r="G63" s="317"/>
      <c r="H63" s="317"/>
      <c r="I63" s="317"/>
      <c r="J63" s="317"/>
      <c r="K63" s="317"/>
    </row>
    <row r="64" spans="1:11">
      <c r="A64" s="317"/>
      <c r="B64" s="317"/>
      <c r="C64" s="317"/>
      <c r="D64" s="317"/>
      <c r="E64" s="317"/>
      <c r="F64" s="317"/>
      <c r="G64" s="317"/>
      <c r="H64" s="317"/>
      <c r="I64" s="317"/>
      <c r="J64" s="317"/>
      <c r="K64" s="317"/>
    </row>
    <row r="65" spans="1:11">
      <c r="A65" s="317"/>
      <c r="B65" s="317"/>
      <c r="C65" s="317"/>
      <c r="D65" s="317"/>
      <c r="E65" s="317"/>
      <c r="F65" s="317"/>
      <c r="G65" s="317"/>
      <c r="H65" s="317"/>
      <c r="I65" s="317"/>
      <c r="J65" s="317"/>
      <c r="K65" s="317"/>
    </row>
    <row r="66" spans="1:11">
      <c r="A66" s="317"/>
      <c r="B66" s="317"/>
      <c r="C66" s="317"/>
      <c r="D66" s="317"/>
      <c r="E66" s="317"/>
      <c r="F66" s="317"/>
      <c r="G66" s="317"/>
      <c r="H66" s="317"/>
      <c r="I66" s="317"/>
      <c r="J66" s="317"/>
      <c r="K66" s="317"/>
    </row>
    <row r="67" spans="1:11">
      <c r="A67" s="317"/>
      <c r="B67" s="317"/>
      <c r="C67" s="317"/>
      <c r="D67" s="317"/>
      <c r="E67" s="317"/>
      <c r="F67" s="317"/>
      <c r="G67" s="317"/>
      <c r="H67" s="317"/>
      <c r="I67" s="317"/>
      <c r="J67" s="317"/>
      <c r="K67" s="317"/>
    </row>
    <row r="68" spans="1:11">
      <c r="A68" s="317"/>
      <c r="B68" s="317"/>
      <c r="C68" s="317"/>
      <c r="D68" s="317"/>
      <c r="E68" s="317"/>
      <c r="F68" s="317"/>
      <c r="G68" s="317"/>
      <c r="H68" s="317"/>
      <c r="I68" s="317"/>
      <c r="J68" s="317"/>
      <c r="K68" s="317"/>
    </row>
    <row r="69" spans="1:11">
      <c r="A69" s="317"/>
      <c r="B69" s="317"/>
      <c r="C69" s="317"/>
      <c r="D69" s="317"/>
      <c r="E69" s="317"/>
      <c r="F69" s="317"/>
      <c r="G69" s="317"/>
      <c r="H69" s="317"/>
      <c r="I69" s="317"/>
      <c r="J69" s="317"/>
      <c r="K69" s="317"/>
    </row>
    <row r="70" spans="1:11">
      <c r="A70" s="317"/>
      <c r="B70" s="317"/>
      <c r="C70" s="317"/>
      <c r="D70" s="317"/>
      <c r="E70" s="317"/>
      <c r="F70" s="317"/>
      <c r="G70" s="317"/>
      <c r="H70" s="317"/>
      <c r="I70" s="317"/>
      <c r="J70" s="317"/>
      <c r="K70" s="317"/>
    </row>
    <row r="71" spans="1:11">
      <c r="A71" s="317"/>
      <c r="B71" s="317"/>
      <c r="C71" s="317"/>
      <c r="D71" s="317"/>
      <c r="E71" s="317"/>
      <c r="F71" s="317"/>
      <c r="G71" s="317"/>
      <c r="H71" s="317"/>
      <c r="I71" s="317"/>
      <c r="J71" s="317"/>
      <c r="K71" s="317"/>
    </row>
    <row r="72" spans="1:11">
      <c r="A72" s="317"/>
      <c r="B72" s="317"/>
      <c r="C72" s="317"/>
      <c r="D72" s="317"/>
      <c r="E72" s="317"/>
      <c r="F72" s="317"/>
      <c r="G72" s="317"/>
      <c r="H72" s="317"/>
      <c r="I72" s="317"/>
      <c r="J72" s="317"/>
      <c r="K72" s="317"/>
    </row>
    <row r="73" spans="1:11">
      <c r="A73" s="317"/>
      <c r="B73" s="317"/>
      <c r="C73" s="317"/>
      <c r="D73" s="317"/>
      <c r="E73" s="317"/>
      <c r="F73" s="317"/>
      <c r="G73" s="317"/>
      <c r="H73" s="317"/>
      <c r="I73" s="317"/>
      <c r="J73" s="317"/>
      <c r="K73" s="317"/>
    </row>
    <row r="74" spans="1:11">
      <c r="A74" s="317"/>
      <c r="B74" s="317"/>
      <c r="C74" s="317"/>
      <c r="D74" s="317"/>
      <c r="E74" s="317"/>
      <c r="F74" s="317"/>
      <c r="G74" s="317"/>
      <c r="H74" s="317"/>
      <c r="I74" s="317"/>
      <c r="J74" s="317"/>
      <c r="K74" s="317"/>
    </row>
    <row r="75" spans="1:11">
      <c r="A75" s="317"/>
      <c r="B75" s="317"/>
      <c r="C75" s="317"/>
      <c r="D75" s="317"/>
      <c r="E75" s="317"/>
      <c r="F75" s="317"/>
      <c r="G75" s="317"/>
      <c r="H75" s="317"/>
      <c r="I75" s="317"/>
      <c r="J75" s="317"/>
      <c r="K75" s="317"/>
    </row>
    <row r="76" spans="1:11">
      <c r="A76" s="317"/>
      <c r="B76" s="317"/>
      <c r="C76" s="317"/>
      <c r="D76" s="317"/>
      <c r="E76" s="317"/>
      <c r="F76" s="317"/>
      <c r="G76" s="317"/>
      <c r="H76" s="317"/>
      <c r="I76" s="317"/>
      <c r="J76" s="317"/>
      <c r="K76" s="317"/>
    </row>
    <row r="77" spans="1:11">
      <c r="A77" s="317"/>
      <c r="B77" s="317"/>
      <c r="C77" s="317"/>
      <c r="D77" s="317"/>
      <c r="E77" s="317"/>
      <c r="F77" s="317"/>
      <c r="G77" s="317"/>
      <c r="H77" s="317"/>
      <c r="I77" s="317"/>
      <c r="J77" s="317"/>
      <c r="K77" s="317"/>
    </row>
    <row r="78" spans="1:11">
      <c r="A78" s="317"/>
      <c r="B78" s="317"/>
      <c r="C78" s="317"/>
      <c r="D78" s="317"/>
      <c r="E78" s="317"/>
      <c r="F78" s="317"/>
      <c r="G78" s="317"/>
      <c r="H78" s="317"/>
      <c r="I78" s="317"/>
      <c r="J78" s="317"/>
      <c r="K78" s="317"/>
    </row>
    <row r="79" spans="1:11">
      <c r="A79" s="317"/>
      <c r="B79" s="317"/>
      <c r="C79" s="317"/>
      <c r="D79" s="317"/>
      <c r="E79" s="317"/>
      <c r="F79" s="317"/>
      <c r="G79" s="317"/>
      <c r="H79" s="317"/>
      <c r="I79" s="317"/>
      <c r="J79" s="317"/>
      <c r="K79" s="317"/>
    </row>
    <row r="80" spans="1:11">
      <c r="A80" s="317"/>
      <c r="B80" s="317"/>
      <c r="C80" s="317"/>
      <c r="D80" s="317"/>
      <c r="E80" s="317"/>
      <c r="F80" s="317"/>
      <c r="G80" s="317"/>
      <c r="H80" s="317"/>
      <c r="I80" s="317"/>
      <c r="J80" s="317"/>
      <c r="K80" s="317"/>
    </row>
    <row r="81" spans="1:11">
      <c r="A81" s="317"/>
      <c r="B81" s="317"/>
      <c r="C81" s="317"/>
      <c r="D81" s="317"/>
      <c r="E81" s="317"/>
      <c r="F81" s="317"/>
      <c r="G81" s="317"/>
      <c r="H81" s="317"/>
      <c r="I81" s="317"/>
      <c r="J81" s="317"/>
      <c r="K81" s="317"/>
    </row>
    <row r="82" spans="1:11">
      <c r="A82" s="317"/>
      <c r="B82" s="317"/>
      <c r="C82" s="317"/>
      <c r="D82" s="317"/>
      <c r="E82" s="317"/>
      <c r="F82" s="317"/>
      <c r="G82" s="317"/>
      <c r="H82" s="317"/>
      <c r="I82" s="317"/>
      <c r="J82" s="317"/>
      <c r="K82" s="317"/>
    </row>
    <row r="83" spans="1:11">
      <c r="A83" s="317"/>
      <c r="B83" s="317"/>
      <c r="C83" s="317"/>
      <c r="D83" s="317"/>
      <c r="E83" s="317"/>
      <c r="F83" s="317"/>
      <c r="G83" s="317"/>
      <c r="H83" s="317"/>
      <c r="I83" s="317"/>
      <c r="J83" s="317"/>
      <c r="K83" s="317"/>
    </row>
    <row r="84" spans="1:11">
      <c r="A84" s="317"/>
      <c r="B84" s="317"/>
      <c r="C84" s="317"/>
      <c r="D84" s="317"/>
      <c r="E84" s="317"/>
      <c r="F84" s="317"/>
      <c r="G84" s="317"/>
      <c r="H84" s="317"/>
      <c r="I84" s="317"/>
      <c r="J84" s="317"/>
      <c r="K84" s="317"/>
    </row>
    <row r="85" spans="1:11">
      <c r="A85" s="317"/>
      <c r="B85" s="317"/>
      <c r="C85" s="317"/>
      <c r="D85" s="317"/>
      <c r="E85" s="317"/>
      <c r="F85" s="317"/>
      <c r="G85" s="317"/>
      <c r="H85" s="317"/>
      <c r="I85" s="317"/>
      <c r="J85" s="317"/>
      <c r="K85" s="317"/>
    </row>
    <row r="86" spans="1:11">
      <c r="A86" s="317"/>
      <c r="B86" s="317"/>
      <c r="C86" s="317"/>
      <c r="D86" s="317"/>
      <c r="E86" s="317"/>
      <c r="F86" s="317"/>
      <c r="G86" s="317"/>
      <c r="H86" s="317"/>
      <c r="I86" s="317"/>
      <c r="J86" s="317"/>
      <c r="K86" s="317"/>
    </row>
    <row r="87" spans="1:11">
      <c r="A87" s="317"/>
      <c r="B87" s="317"/>
      <c r="C87" s="317"/>
      <c r="D87" s="317"/>
      <c r="E87" s="317"/>
      <c r="F87" s="317"/>
      <c r="G87" s="317"/>
      <c r="H87" s="317"/>
      <c r="I87" s="317"/>
      <c r="J87" s="317"/>
      <c r="K87" s="317"/>
    </row>
    <row r="88" spans="1:11">
      <c r="A88" s="317"/>
      <c r="B88" s="317"/>
      <c r="C88" s="317"/>
      <c r="D88" s="317"/>
      <c r="E88" s="317"/>
      <c r="F88" s="317"/>
      <c r="G88" s="317"/>
      <c r="H88" s="317"/>
      <c r="I88" s="317"/>
      <c r="J88" s="317"/>
      <c r="K88" s="317"/>
    </row>
    <row r="89" spans="1:11">
      <c r="A89" s="317"/>
      <c r="B89" s="317"/>
      <c r="C89" s="317"/>
      <c r="D89" s="317"/>
      <c r="E89" s="317"/>
      <c r="F89" s="317"/>
      <c r="G89" s="317"/>
      <c r="H89" s="317"/>
      <c r="I89" s="317"/>
      <c r="J89" s="317"/>
      <c r="K89" s="317"/>
    </row>
    <row r="90" spans="1:11">
      <c r="A90" s="317"/>
      <c r="B90" s="317"/>
      <c r="C90" s="317"/>
      <c r="D90" s="317"/>
      <c r="E90" s="317"/>
      <c r="F90" s="317"/>
      <c r="G90" s="317"/>
      <c r="H90" s="317"/>
      <c r="I90" s="317"/>
      <c r="J90" s="317"/>
      <c r="K90" s="317"/>
    </row>
    <row r="91" spans="1:11">
      <c r="A91" s="317"/>
      <c r="B91" s="317"/>
      <c r="C91" s="317"/>
      <c r="D91" s="317"/>
      <c r="E91" s="317"/>
      <c r="F91" s="317"/>
      <c r="G91" s="317"/>
      <c r="H91" s="317"/>
      <c r="I91" s="317"/>
      <c r="J91" s="317"/>
      <c r="K91" s="317"/>
    </row>
    <row r="92" spans="1:11">
      <c r="A92" s="317"/>
      <c r="B92" s="317"/>
      <c r="C92" s="317"/>
      <c r="D92" s="317"/>
      <c r="E92" s="317"/>
      <c r="F92" s="317"/>
      <c r="G92" s="317"/>
      <c r="H92" s="317"/>
      <c r="I92" s="317"/>
      <c r="J92" s="317"/>
      <c r="K92" s="317"/>
    </row>
    <row r="93" spans="1:11">
      <c r="A93" s="317"/>
      <c r="B93" s="317"/>
      <c r="C93" s="317"/>
      <c r="D93" s="317"/>
      <c r="E93" s="317"/>
      <c r="F93" s="317"/>
      <c r="G93" s="317"/>
      <c r="H93" s="317"/>
      <c r="I93" s="317"/>
      <c r="J93" s="317"/>
      <c r="K93" s="317"/>
    </row>
    <row r="94" spans="1:11">
      <c r="A94" s="317"/>
      <c r="B94" s="317"/>
      <c r="C94" s="317"/>
      <c r="D94" s="317"/>
      <c r="E94" s="317"/>
      <c r="F94" s="317"/>
      <c r="G94" s="317"/>
      <c r="H94" s="317"/>
      <c r="I94" s="317"/>
      <c r="J94" s="317"/>
      <c r="K94" s="317"/>
    </row>
    <row r="95" spans="1:11">
      <c r="A95" s="317"/>
      <c r="B95" s="317"/>
      <c r="C95" s="317"/>
      <c r="D95" s="317"/>
      <c r="E95" s="317"/>
      <c r="F95" s="317"/>
      <c r="G95" s="317"/>
      <c r="H95" s="317"/>
      <c r="I95" s="317"/>
      <c r="J95" s="317"/>
      <c r="K95" s="317"/>
    </row>
    <row r="96" spans="1:11">
      <c r="A96" s="317"/>
      <c r="B96" s="317"/>
      <c r="C96" s="317"/>
      <c r="D96" s="317"/>
      <c r="E96" s="317"/>
      <c r="F96" s="317"/>
      <c r="G96" s="317"/>
      <c r="H96" s="317"/>
      <c r="I96" s="317"/>
      <c r="J96" s="317"/>
      <c r="K96" s="317"/>
    </row>
    <row r="97" spans="1:11">
      <c r="A97" s="317"/>
      <c r="B97" s="317"/>
      <c r="C97" s="317"/>
      <c r="D97" s="317"/>
      <c r="E97" s="317"/>
      <c r="F97" s="317"/>
      <c r="G97" s="317"/>
      <c r="H97" s="317"/>
      <c r="I97" s="317"/>
      <c r="J97" s="317"/>
      <c r="K97" s="317"/>
    </row>
    <row r="98" spans="1:11">
      <c r="A98" s="317"/>
      <c r="B98" s="317"/>
      <c r="C98" s="317"/>
      <c r="D98" s="317"/>
      <c r="E98" s="317"/>
      <c r="F98" s="317"/>
      <c r="G98" s="317"/>
      <c r="H98" s="317"/>
      <c r="I98" s="317"/>
      <c r="J98" s="317"/>
      <c r="K98" s="317"/>
    </row>
    <row r="99" spans="1:11">
      <c r="A99" s="317"/>
      <c r="B99" s="317"/>
      <c r="C99" s="317"/>
      <c r="D99" s="317"/>
      <c r="E99" s="317"/>
      <c r="F99" s="317"/>
      <c r="G99" s="317"/>
      <c r="H99" s="317"/>
      <c r="I99" s="317"/>
      <c r="J99" s="317"/>
      <c r="K99" s="317"/>
    </row>
    <row r="100" spans="1:11">
      <c r="A100" s="317"/>
      <c r="B100" s="317"/>
      <c r="C100" s="317"/>
      <c r="D100" s="317"/>
      <c r="E100" s="317"/>
      <c r="F100" s="317"/>
      <c r="G100" s="317"/>
      <c r="H100" s="317"/>
      <c r="I100" s="317"/>
      <c r="J100" s="317"/>
      <c r="K100" s="317"/>
    </row>
    <row r="101" spans="1:11">
      <c r="A101" s="317"/>
      <c r="B101" s="317"/>
      <c r="C101" s="317"/>
      <c r="D101" s="317"/>
      <c r="E101" s="317"/>
      <c r="F101" s="317"/>
      <c r="G101" s="317"/>
      <c r="H101" s="317"/>
      <c r="I101" s="317"/>
      <c r="J101" s="317"/>
      <c r="K101" s="317"/>
    </row>
    <row r="102" spans="1:11">
      <c r="A102" s="317"/>
      <c r="B102" s="317"/>
      <c r="C102" s="317"/>
      <c r="D102" s="317"/>
      <c r="E102" s="317"/>
      <c r="F102" s="317"/>
      <c r="G102" s="317"/>
      <c r="H102" s="317"/>
      <c r="I102" s="317"/>
      <c r="J102" s="317"/>
      <c r="K102" s="317"/>
    </row>
    <row r="103" spans="1:11">
      <c r="A103" s="317"/>
      <c r="B103" s="317"/>
      <c r="C103" s="317"/>
      <c r="D103" s="317"/>
      <c r="E103" s="317"/>
      <c r="F103" s="317"/>
      <c r="G103" s="317"/>
      <c r="H103" s="317"/>
      <c r="I103" s="317"/>
      <c r="J103" s="317"/>
      <c r="K103" s="317"/>
    </row>
    <row r="104" spans="1:11">
      <c r="A104" s="317"/>
      <c r="B104" s="317"/>
      <c r="C104" s="317"/>
      <c r="D104" s="317"/>
      <c r="E104" s="317"/>
      <c r="F104" s="317"/>
      <c r="G104" s="317"/>
      <c r="H104" s="317"/>
      <c r="I104" s="317"/>
      <c r="J104" s="317"/>
      <c r="K104" s="317"/>
    </row>
    <row r="105" spans="1:11">
      <c r="A105" s="317"/>
      <c r="B105" s="317"/>
      <c r="C105" s="317"/>
      <c r="D105" s="317"/>
      <c r="E105" s="317"/>
      <c r="F105" s="317"/>
      <c r="G105" s="317"/>
      <c r="H105" s="317"/>
      <c r="I105" s="317"/>
      <c r="J105" s="317"/>
      <c r="K105" s="317"/>
    </row>
    <row r="106" spans="1:11">
      <c r="A106" s="317"/>
      <c r="B106" s="317"/>
      <c r="C106" s="317"/>
      <c r="D106" s="317"/>
      <c r="E106" s="317"/>
      <c r="F106" s="317"/>
      <c r="G106" s="317"/>
      <c r="H106" s="317"/>
      <c r="I106" s="317"/>
      <c r="J106" s="317"/>
      <c r="K106" s="317"/>
    </row>
    <row r="107" spans="1:11">
      <c r="A107" s="317"/>
      <c r="B107" s="317"/>
      <c r="C107" s="317"/>
      <c r="D107" s="317"/>
      <c r="E107" s="317"/>
      <c r="F107" s="317"/>
      <c r="G107" s="317"/>
      <c r="H107" s="317"/>
      <c r="I107" s="317"/>
      <c r="J107" s="317"/>
      <c r="K107" s="317"/>
    </row>
    <row r="108" spans="1:11">
      <c r="A108" s="317"/>
      <c r="B108" s="317"/>
      <c r="C108" s="317"/>
      <c r="D108" s="317"/>
      <c r="E108" s="317"/>
      <c r="F108" s="317"/>
      <c r="G108" s="317"/>
      <c r="H108" s="317"/>
      <c r="I108" s="317"/>
      <c r="J108" s="317"/>
      <c r="K108" s="317"/>
    </row>
    <row r="109" spans="1:11">
      <c r="A109" s="317"/>
      <c r="B109" s="317"/>
      <c r="C109" s="317"/>
      <c r="D109" s="317"/>
      <c r="E109" s="317"/>
      <c r="F109" s="317"/>
      <c r="G109" s="317"/>
      <c r="H109" s="317"/>
      <c r="I109" s="317"/>
      <c r="J109" s="317"/>
      <c r="K109" s="317"/>
    </row>
    <row r="110" spans="1:11">
      <c r="A110" s="317"/>
      <c r="B110" s="317"/>
      <c r="C110" s="317"/>
      <c r="D110" s="317"/>
      <c r="E110" s="317"/>
      <c r="F110" s="317"/>
      <c r="G110" s="317"/>
      <c r="H110" s="317"/>
      <c r="I110" s="317"/>
      <c r="J110" s="317"/>
      <c r="K110" s="317"/>
    </row>
    <row r="111" spans="1:11">
      <c r="A111" s="317"/>
      <c r="B111" s="317"/>
      <c r="C111" s="317"/>
      <c r="D111" s="317"/>
      <c r="E111" s="317"/>
      <c r="F111" s="317"/>
      <c r="G111" s="317"/>
      <c r="H111" s="317"/>
      <c r="I111" s="317"/>
      <c r="J111" s="317"/>
      <c r="K111" s="317"/>
    </row>
    <row r="112" spans="1:11">
      <c r="A112" s="317"/>
      <c r="B112" s="317"/>
      <c r="C112" s="317"/>
      <c r="D112" s="317"/>
      <c r="E112" s="317"/>
      <c r="F112" s="317"/>
      <c r="G112" s="317"/>
      <c r="H112" s="317"/>
      <c r="I112" s="317"/>
      <c r="J112" s="317"/>
      <c r="K112" s="317"/>
    </row>
    <row r="113" spans="1:11">
      <c r="A113" s="317"/>
      <c r="B113" s="317"/>
      <c r="C113" s="317"/>
      <c r="D113" s="317"/>
      <c r="E113" s="317"/>
      <c r="F113" s="317"/>
      <c r="G113" s="317"/>
      <c r="H113" s="317"/>
      <c r="I113" s="317"/>
      <c r="J113" s="317"/>
      <c r="K113" s="317"/>
    </row>
    <row r="114" spans="1:11">
      <c r="A114" s="317"/>
      <c r="B114" s="317"/>
      <c r="C114" s="317"/>
      <c r="D114" s="317"/>
      <c r="E114" s="317"/>
      <c r="F114" s="317"/>
      <c r="G114" s="317"/>
      <c r="H114" s="317"/>
      <c r="I114" s="317"/>
      <c r="J114" s="317"/>
      <c r="K114" s="317"/>
    </row>
    <row r="115" spans="1:11">
      <c r="A115" s="317"/>
      <c r="B115" s="317"/>
      <c r="C115" s="317"/>
      <c r="D115" s="317"/>
      <c r="E115" s="317"/>
      <c r="F115" s="317"/>
      <c r="G115" s="317"/>
      <c r="H115" s="317"/>
      <c r="I115" s="317"/>
      <c r="J115" s="317"/>
      <c r="K115" s="317"/>
    </row>
    <row r="116" spans="1:11">
      <c r="A116" s="317"/>
      <c r="B116" s="317"/>
      <c r="C116" s="317"/>
      <c r="D116" s="317"/>
      <c r="E116" s="317"/>
      <c r="F116" s="317"/>
      <c r="G116" s="317"/>
      <c r="H116" s="317"/>
      <c r="I116" s="317"/>
      <c r="J116" s="317"/>
      <c r="K116" s="317"/>
    </row>
    <row r="117" spans="1:11">
      <c r="A117" s="317"/>
      <c r="B117" s="317"/>
      <c r="C117" s="317"/>
      <c r="D117" s="317"/>
      <c r="E117" s="317"/>
      <c r="F117" s="317"/>
      <c r="G117" s="317"/>
      <c r="H117" s="317"/>
      <c r="I117" s="317"/>
      <c r="J117" s="317"/>
      <c r="K117" s="317"/>
    </row>
    <row r="118" spans="1:11">
      <c r="A118" s="317"/>
      <c r="B118" s="317"/>
      <c r="C118" s="317"/>
      <c r="D118" s="317"/>
      <c r="E118" s="317"/>
      <c r="F118" s="317"/>
      <c r="G118" s="317"/>
      <c r="H118" s="317"/>
      <c r="I118" s="317"/>
      <c r="J118" s="317"/>
      <c r="K118" s="317"/>
    </row>
    <row r="119" spans="1:11">
      <c r="A119" s="317"/>
      <c r="B119" s="317"/>
      <c r="C119" s="317"/>
      <c r="D119" s="317"/>
      <c r="E119" s="317"/>
      <c r="F119" s="317"/>
      <c r="G119" s="317"/>
      <c r="H119" s="317"/>
      <c r="I119" s="317"/>
      <c r="J119" s="317"/>
      <c r="K119" s="317"/>
    </row>
    <row r="120" spans="1:11">
      <c r="A120" s="317"/>
      <c r="B120" s="317"/>
      <c r="C120" s="317"/>
      <c r="D120" s="317"/>
      <c r="E120" s="317"/>
      <c r="F120" s="317"/>
      <c r="G120" s="317"/>
      <c r="H120" s="317"/>
      <c r="I120" s="317"/>
      <c r="J120" s="317"/>
      <c r="K120" s="317"/>
    </row>
    <row r="121" spans="1:11">
      <c r="A121" s="317"/>
      <c r="B121" s="317"/>
      <c r="C121" s="317"/>
      <c r="D121" s="317"/>
      <c r="E121" s="317"/>
      <c r="F121" s="317"/>
      <c r="G121" s="317"/>
      <c r="H121" s="317"/>
      <c r="I121" s="317"/>
      <c r="J121" s="317"/>
      <c r="K121" s="317"/>
    </row>
    <row r="122" spans="1:11">
      <c r="A122" s="317"/>
      <c r="B122" s="317"/>
      <c r="C122" s="317"/>
      <c r="D122" s="317"/>
      <c r="E122" s="317"/>
      <c r="F122" s="317"/>
      <c r="G122" s="317"/>
      <c r="H122" s="317"/>
      <c r="I122" s="317"/>
      <c r="J122" s="317"/>
      <c r="K122" s="317"/>
    </row>
    <row r="123" spans="1:11">
      <c r="A123" s="317"/>
      <c r="B123" s="317"/>
      <c r="C123" s="317"/>
      <c r="D123" s="317"/>
      <c r="E123" s="317"/>
      <c r="F123" s="317"/>
      <c r="G123" s="317"/>
      <c r="H123" s="317"/>
      <c r="I123" s="317"/>
      <c r="J123" s="317"/>
      <c r="K123" s="317"/>
    </row>
    <row r="124" spans="1:11">
      <c r="A124" s="317"/>
      <c r="B124" s="317"/>
      <c r="C124" s="317"/>
      <c r="D124" s="317"/>
      <c r="E124" s="317"/>
      <c r="F124" s="317"/>
      <c r="G124" s="317"/>
      <c r="H124" s="317"/>
      <c r="I124" s="317"/>
      <c r="J124" s="317"/>
      <c r="K124" s="317"/>
    </row>
    <row r="125" spans="1:11">
      <c r="A125" s="317"/>
      <c r="B125" s="317"/>
      <c r="C125" s="317"/>
      <c r="D125" s="317"/>
      <c r="E125" s="317"/>
      <c r="F125" s="317"/>
      <c r="G125" s="317"/>
      <c r="H125" s="317"/>
      <c r="I125" s="317"/>
      <c r="J125" s="317"/>
      <c r="K125" s="317"/>
    </row>
    <row r="126" spans="1:11">
      <c r="A126" s="317"/>
      <c r="B126" s="317"/>
      <c r="C126" s="317"/>
      <c r="D126" s="317"/>
      <c r="E126" s="317"/>
      <c r="F126" s="317"/>
      <c r="G126" s="317"/>
      <c r="H126" s="317"/>
      <c r="I126" s="317"/>
      <c r="J126" s="317"/>
      <c r="K126" s="317"/>
    </row>
    <row r="127" spans="1:11">
      <c r="A127" s="317"/>
      <c r="B127" s="317"/>
      <c r="C127" s="317"/>
      <c r="D127" s="317"/>
      <c r="E127" s="317"/>
      <c r="F127" s="317"/>
      <c r="G127" s="317"/>
      <c r="H127" s="317"/>
      <c r="I127" s="317"/>
      <c r="J127" s="317"/>
      <c r="K127" s="317"/>
    </row>
    <row r="128" spans="1:11">
      <c r="A128" s="317"/>
      <c r="B128" s="317"/>
      <c r="C128" s="317"/>
      <c r="D128" s="317"/>
      <c r="E128" s="317"/>
      <c r="F128" s="317"/>
      <c r="G128" s="317"/>
      <c r="H128" s="317"/>
      <c r="I128" s="317"/>
      <c r="J128" s="317"/>
      <c r="K128" s="317"/>
    </row>
    <row r="129" spans="1:11">
      <c r="A129" s="317"/>
      <c r="B129" s="317"/>
      <c r="C129" s="317"/>
      <c r="D129" s="317"/>
      <c r="E129" s="317"/>
      <c r="F129" s="317"/>
      <c r="G129" s="317"/>
      <c r="H129" s="317"/>
      <c r="I129" s="317"/>
      <c r="J129" s="317"/>
      <c r="K129" s="317"/>
    </row>
    <row r="130" spans="1:11">
      <c r="A130" s="317"/>
      <c r="B130" s="317"/>
      <c r="C130" s="317"/>
      <c r="D130" s="317"/>
      <c r="E130" s="317"/>
      <c r="F130" s="317"/>
      <c r="G130" s="317"/>
      <c r="H130" s="317"/>
      <c r="I130" s="317"/>
      <c r="J130" s="317"/>
      <c r="K130" s="317"/>
    </row>
    <row r="131" spans="1:11">
      <c r="A131" s="317"/>
      <c r="B131" s="317"/>
      <c r="C131" s="317"/>
      <c r="D131" s="317"/>
      <c r="E131" s="317"/>
      <c r="F131" s="317"/>
      <c r="G131" s="317"/>
      <c r="H131" s="317"/>
      <c r="I131" s="317"/>
      <c r="J131" s="317"/>
      <c r="K131" s="317"/>
    </row>
    <row r="132" spans="1:11">
      <c r="A132" s="317"/>
      <c r="B132" s="317"/>
      <c r="C132" s="317"/>
      <c r="D132" s="317"/>
      <c r="E132" s="317"/>
      <c r="F132" s="317"/>
      <c r="G132" s="317"/>
      <c r="H132" s="317"/>
      <c r="I132" s="317"/>
      <c r="J132" s="317"/>
      <c r="K132" s="317"/>
    </row>
    <row r="133" spans="1:11">
      <c r="A133" s="317"/>
      <c r="B133" s="317"/>
      <c r="C133" s="317"/>
      <c r="D133" s="317"/>
      <c r="E133" s="317"/>
      <c r="F133" s="317"/>
      <c r="G133" s="317"/>
      <c r="H133" s="317"/>
      <c r="I133" s="317"/>
      <c r="J133" s="317"/>
      <c r="K133" s="317"/>
    </row>
    <row r="134" spans="1:11">
      <c r="A134" s="317"/>
      <c r="B134" s="317"/>
      <c r="C134" s="317"/>
      <c r="D134" s="317"/>
      <c r="E134" s="317"/>
      <c r="F134" s="317"/>
      <c r="G134" s="317"/>
      <c r="H134" s="317"/>
      <c r="I134" s="317"/>
      <c r="J134" s="317"/>
      <c r="K134" s="317"/>
    </row>
    <row r="135" spans="1:11">
      <c r="A135" s="317"/>
      <c r="B135" s="317"/>
      <c r="C135" s="317"/>
      <c r="D135" s="317"/>
      <c r="E135" s="317"/>
      <c r="F135" s="317"/>
      <c r="G135" s="317"/>
      <c r="H135" s="317"/>
      <c r="I135" s="317"/>
      <c r="J135" s="317"/>
      <c r="K135" s="317"/>
    </row>
    <row r="136" spans="1:11">
      <c r="A136" s="317"/>
      <c r="B136" s="317"/>
      <c r="C136" s="317"/>
      <c r="D136" s="317"/>
      <c r="E136" s="317"/>
      <c r="F136" s="317"/>
      <c r="G136" s="317"/>
      <c r="H136" s="317"/>
      <c r="I136" s="317"/>
      <c r="J136" s="317"/>
      <c r="K136" s="317"/>
    </row>
    <row r="137" spans="1:11">
      <c r="A137" s="317"/>
      <c r="B137" s="317"/>
      <c r="C137" s="317"/>
      <c r="D137" s="317"/>
      <c r="E137" s="317"/>
      <c r="F137" s="317"/>
      <c r="G137" s="317"/>
      <c r="H137" s="317"/>
      <c r="I137" s="317"/>
      <c r="J137" s="317"/>
      <c r="K137" s="317"/>
    </row>
    <row r="138" spans="1:11">
      <c r="A138" s="317"/>
      <c r="B138" s="317"/>
      <c r="C138" s="317"/>
      <c r="D138" s="317"/>
      <c r="E138" s="317"/>
      <c r="F138" s="317"/>
      <c r="G138" s="317"/>
      <c r="H138" s="317"/>
      <c r="I138" s="317"/>
      <c r="J138" s="317"/>
      <c r="K138" s="317"/>
    </row>
    <row r="139" spans="1:11">
      <c r="A139" s="317"/>
      <c r="B139" s="317"/>
      <c r="C139" s="317"/>
      <c r="D139" s="317"/>
      <c r="E139" s="317"/>
      <c r="F139" s="317"/>
      <c r="G139" s="317"/>
      <c r="H139" s="317"/>
      <c r="I139" s="317"/>
      <c r="J139" s="317"/>
      <c r="K139" s="317"/>
    </row>
    <row r="140" spans="1:11">
      <c r="A140" s="317"/>
      <c r="B140" s="317"/>
      <c r="C140" s="317"/>
      <c r="D140" s="317"/>
      <c r="E140" s="317"/>
      <c r="F140" s="317"/>
      <c r="G140" s="317"/>
      <c r="H140" s="317"/>
      <c r="I140" s="317"/>
      <c r="J140" s="317"/>
      <c r="K140" s="317"/>
    </row>
    <row r="141" spans="1:11">
      <c r="A141" s="317"/>
      <c r="B141" s="317"/>
      <c r="C141" s="317"/>
      <c r="D141" s="317"/>
      <c r="E141" s="317"/>
      <c r="F141" s="317"/>
      <c r="G141" s="317"/>
      <c r="H141" s="317"/>
      <c r="I141" s="317"/>
      <c r="J141" s="317"/>
      <c r="K141" s="317"/>
    </row>
    <row r="142" spans="1:11">
      <c r="A142" s="317"/>
      <c r="B142" s="317"/>
      <c r="C142" s="317"/>
      <c r="D142" s="317"/>
      <c r="E142" s="317"/>
      <c r="F142" s="317"/>
      <c r="G142" s="317"/>
      <c r="H142" s="317"/>
      <c r="I142" s="317"/>
      <c r="J142" s="317"/>
      <c r="K142" s="317"/>
    </row>
    <row r="143" spans="1:11">
      <c r="A143" s="317"/>
      <c r="B143" s="317"/>
      <c r="C143" s="317"/>
      <c r="D143" s="317"/>
      <c r="E143" s="317"/>
      <c r="F143" s="317"/>
      <c r="G143" s="317"/>
      <c r="H143" s="317"/>
      <c r="I143" s="317"/>
      <c r="J143" s="317"/>
      <c r="K143" s="317"/>
    </row>
    <row r="144" spans="1:11">
      <c r="A144" s="317"/>
      <c r="B144" s="317"/>
      <c r="C144" s="317"/>
      <c r="D144" s="317"/>
      <c r="E144" s="317"/>
      <c r="F144" s="317"/>
      <c r="G144" s="317"/>
      <c r="H144" s="317"/>
      <c r="I144" s="317"/>
      <c r="J144" s="317"/>
      <c r="K144" s="317"/>
    </row>
    <row r="145" spans="1:11">
      <c r="A145" s="317"/>
      <c r="B145" s="317"/>
      <c r="C145" s="317"/>
      <c r="D145" s="317"/>
      <c r="E145" s="317"/>
      <c r="F145" s="317"/>
      <c r="G145" s="317"/>
      <c r="H145" s="317"/>
      <c r="I145" s="317"/>
      <c r="J145" s="317"/>
      <c r="K145" s="317"/>
    </row>
    <row r="146" spans="1:11">
      <c r="A146" s="317"/>
      <c r="B146" s="317"/>
      <c r="C146" s="317"/>
      <c r="D146" s="317"/>
      <c r="E146" s="317"/>
      <c r="F146" s="317"/>
      <c r="G146" s="317"/>
      <c r="H146" s="317"/>
      <c r="I146" s="317"/>
      <c r="J146" s="317"/>
      <c r="K146" s="317"/>
    </row>
    <row r="147" spans="1:11">
      <c r="A147" s="317"/>
      <c r="B147" s="317"/>
      <c r="C147" s="317"/>
      <c r="D147" s="317"/>
      <c r="E147" s="317"/>
      <c r="F147" s="317"/>
      <c r="G147" s="317"/>
      <c r="H147" s="317"/>
      <c r="I147" s="317"/>
      <c r="J147" s="317"/>
      <c r="K147" s="317"/>
    </row>
    <row r="148" spans="1:11">
      <c r="A148" s="317"/>
      <c r="B148" s="317"/>
      <c r="C148" s="317"/>
      <c r="D148" s="317"/>
      <c r="E148" s="317"/>
      <c r="F148" s="317"/>
      <c r="G148" s="317"/>
      <c r="H148" s="317"/>
      <c r="I148" s="317"/>
      <c r="J148" s="317"/>
      <c r="K148" s="317"/>
    </row>
    <row r="149" spans="1:11">
      <c r="A149" s="317"/>
      <c r="B149" s="317"/>
      <c r="C149" s="317"/>
      <c r="D149" s="317"/>
      <c r="E149" s="317"/>
      <c r="F149" s="317"/>
      <c r="G149" s="317"/>
      <c r="H149" s="317"/>
      <c r="I149" s="317"/>
      <c r="J149" s="317"/>
      <c r="K149" s="317"/>
    </row>
    <row r="150" spans="1:11">
      <c r="A150" s="317"/>
      <c r="B150" s="317"/>
      <c r="C150" s="317"/>
      <c r="D150" s="317"/>
      <c r="E150" s="317"/>
      <c r="F150" s="317"/>
      <c r="G150" s="317"/>
      <c r="H150" s="317"/>
      <c r="I150" s="317"/>
      <c r="J150" s="317"/>
      <c r="K150" s="317"/>
    </row>
    <row r="151" spans="1:11">
      <c r="A151" s="317"/>
      <c r="B151" s="317"/>
      <c r="C151" s="317"/>
      <c r="D151" s="317"/>
      <c r="E151" s="317"/>
      <c r="F151" s="317"/>
      <c r="G151" s="317"/>
      <c r="H151" s="317"/>
      <c r="I151" s="317"/>
      <c r="J151" s="317"/>
      <c r="K151" s="317"/>
    </row>
    <row r="152" spans="1:11">
      <c r="A152" s="317"/>
      <c r="B152" s="317"/>
      <c r="C152" s="317"/>
      <c r="D152" s="317"/>
      <c r="E152" s="317"/>
      <c r="F152" s="317"/>
      <c r="G152" s="317"/>
      <c r="H152" s="317"/>
      <c r="I152" s="317"/>
      <c r="J152" s="317"/>
      <c r="K152" s="317"/>
    </row>
    <row r="153" spans="1:11">
      <c r="A153" s="317"/>
      <c r="B153" s="317"/>
      <c r="C153" s="317"/>
      <c r="D153" s="317"/>
      <c r="E153" s="317"/>
      <c r="F153" s="317"/>
      <c r="G153" s="317"/>
      <c r="H153" s="317"/>
      <c r="I153" s="317"/>
      <c r="J153" s="317"/>
      <c r="K153" s="317"/>
    </row>
    <row r="154" spans="1:11">
      <c r="A154" s="317"/>
      <c r="B154" s="317"/>
      <c r="C154" s="317"/>
      <c r="D154" s="317"/>
      <c r="E154" s="317"/>
      <c r="F154" s="317"/>
      <c r="G154" s="317"/>
      <c r="H154" s="317"/>
      <c r="I154" s="317"/>
      <c r="J154" s="317"/>
      <c r="K154" s="317"/>
    </row>
    <row r="155" spans="1:11">
      <c r="A155" s="317"/>
      <c r="B155" s="317"/>
      <c r="C155" s="317"/>
      <c r="D155" s="317"/>
      <c r="E155" s="317"/>
      <c r="F155" s="317"/>
      <c r="G155" s="317"/>
      <c r="H155" s="317"/>
      <c r="I155" s="317"/>
      <c r="J155" s="317"/>
      <c r="K155" s="317"/>
    </row>
    <row r="156" spans="1:11">
      <c r="A156" s="317"/>
      <c r="B156" s="317"/>
      <c r="C156" s="317"/>
      <c r="D156" s="317"/>
      <c r="E156" s="317"/>
      <c r="F156" s="317"/>
      <c r="G156" s="317"/>
      <c r="H156" s="317"/>
      <c r="I156" s="317"/>
      <c r="J156" s="317"/>
      <c r="K156" s="317"/>
    </row>
    <row r="157" spans="1:11">
      <c r="A157" s="317"/>
      <c r="B157" s="317"/>
      <c r="C157" s="317"/>
      <c r="D157" s="317"/>
      <c r="E157" s="317"/>
      <c r="F157" s="317"/>
      <c r="G157" s="317"/>
      <c r="H157" s="317"/>
      <c r="I157" s="317"/>
      <c r="J157" s="317"/>
      <c r="K157" s="317"/>
    </row>
    <row r="158" spans="1:11">
      <c r="A158" s="317"/>
      <c r="B158" s="317"/>
      <c r="C158" s="317"/>
      <c r="D158" s="317"/>
      <c r="E158" s="317"/>
      <c r="F158" s="317"/>
      <c r="G158" s="317"/>
      <c r="H158" s="317"/>
      <c r="I158" s="317"/>
      <c r="J158" s="317"/>
      <c r="K158" s="317"/>
    </row>
    <row r="159" spans="1:11">
      <c r="A159" s="317"/>
      <c r="B159" s="317"/>
      <c r="C159" s="317"/>
      <c r="D159" s="317"/>
      <c r="E159" s="317"/>
      <c r="F159" s="317"/>
      <c r="G159" s="317"/>
      <c r="H159" s="317"/>
      <c r="I159" s="317"/>
      <c r="J159" s="317"/>
      <c r="K159" s="317"/>
    </row>
    <row r="160" spans="1:11">
      <c r="A160" s="317"/>
      <c r="B160" s="317"/>
      <c r="C160" s="317"/>
      <c r="D160" s="317"/>
      <c r="E160" s="317"/>
      <c r="F160" s="317"/>
      <c r="G160" s="317"/>
      <c r="H160" s="317"/>
      <c r="I160" s="317"/>
      <c r="J160" s="317"/>
      <c r="K160" s="317"/>
    </row>
    <row r="161" spans="1:11">
      <c r="A161" s="317"/>
      <c r="B161" s="317"/>
      <c r="C161" s="317"/>
      <c r="D161" s="317"/>
      <c r="E161" s="317"/>
      <c r="F161" s="317"/>
      <c r="G161" s="317"/>
      <c r="H161" s="317"/>
      <c r="I161" s="317"/>
      <c r="J161" s="317"/>
      <c r="K161" s="317"/>
    </row>
    <row r="162" spans="1:11">
      <c r="A162" s="317"/>
      <c r="B162" s="317"/>
      <c r="C162" s="317"/>
      <c r="D162" s="317"/>
      <c r="E162" s="317"/>
      <c r="F162" s="317"/>
      <c r="G162" s="317"/>
      <c r="H162" s="317"/>
      <c r="I162" s="317"/>
      <c r="J162" s="317"/>
      <c r="K162" s="317"/>
    </row>
    <row r="163" spans="1:11">
      <c r="A163" s="317"/>
      <c r="B163" s="317"/>
      <c r="C163" s="317"/>
      <c r="D163" s="317"/>
      <c r="E163" s="317"/>
      <c r="F163" s="317"/>
      <c r="G163" s="317"/>
      <c r="H163" s="317"/>
      <c r="I163" s="317"/>
      <c r="J163" s="317"/>
      <c r="K163" s="317"/>
    </row>
    <row r="164" spans="1:11">
      <c r="A164" s="317"/>
      <c r="B164" s="317"/>
      <c r="C164" s="317"/>
      <c r="D164" s="317"/>
      <c r="E164" s="317"/>
      <c r="F164" s="317"/>
      <c r="G164" s="317"/>
      <c r="H164" s="317"/>
      <c r="I164" s="317"/>
      <c r="J164" s="317"/>
      <c r="K164" s="317"/>
    </row>
    <row r="165" spans="1:11">
      <c r="A165" s="317"/>
      <c r="B165" s="317"/>
      <c r="C165" s="317"/>
      <c r="D165" s="317"/>
      <c r="E165" s="317"/>
      <c r="F165" s="317"/>
      <c r="G165" s="317"/>
      <c r="H165" s="317"/>
      <c r="I165" s="317"/>
      <c r="J165" s="317"/>
      <c r="K165" s="317"/>
    </row>
    <row r="166" spans="1:11">
      <c r="A166" s="317"/>
      <c r="B166" s="317"/>
      <c r="C166" s="317"/>
      <c r="D166" s="317"/>
      <c r="E166" s="317"/>
      <c r="F166" s="317"/>
      <c r="G166" s="317"/>
      <c r="H166" s="317"/>
      <c r="I166" s="317"/>
      <c r="J166" s="317"/>
      <c r="K166" s="317"/>
    </row>
    <row r="167" spans="1:11">
      <c r="A167" s="317"/>
      <c r="B167" s="317"/>
      <c r="C167" s="317"/>
      <c r="D167" s="317"/>
      <c r="E167" s="317"/>
      <c r="F167" s="317"/>
      <c r="G167" s="317"/>
      <c r="H167" s="317"/>
      <c r="I167" s="317"/>
      <c r="J167" s="317"/>
      <c r="K167" s="317"/>
    </row>
    <row r="168" spans="1:11">
      <c r="A168" s="317"/>
      <c r="B168" s="317"/>
      <c r="C168" s="317"/>
      <c r="D168" s="317"/>
      <c r="E168" s="317"/>
      <c r="F168" s="317"/>
      <c r="G168" s="317"/>
      <c r="H168" s="317"/>
      <c r="I168" s="317"/>
      <c r="J168" s="317"/>
      <c r="K168" s="317"/>
    </row>
    <row r="169" spans="1:11">
      <c r="A169" s="317"/>
      <c r="B169" s="317"/>
      <c r="C169" s="317"/>
      <c r="D169" s="317"/>
      <c r="E169" s="317"/>
      <c r="F169" s="317"/>
      <c r="G169" s="317"/>
      <c r="H169" s="317"/>
      <c r="I169" s="317"/>
      <c r="J169" s="317"/>
      <c r="K169" s="317"/>
    </row>
    <row r="170" spans="1:11">
      <c r="A170" s="317"/>
      <c r="B170" s="317"/>
      <c r="C170" s="317"/>
      <c r="D170" s="317"/>
      <c r="E170" s="317"/>
      <c r="F170" s="317"/>
      <c r="G170" s="317"/>
      <c r="H170" s="317"/>
      <c r="I170" s="317"/>
      <c r="J170" s="317"/>
      <c r="K170" s="317"/>
    </row>
    <row r="171" spans="1:11">
      <c r="A171" s="317"/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</row>
    <row r="172" spans="1:11">
      <c r="A172" s="317"/>
      <c r="B172" s="317"/>
      <c r="C172" s="317"/>
      <c r="D172" s="317"/>
      <c r="E172" s="317"/>
      <c r="F172" s="317"/>
      <c r="G172" s="317"/>
      <c r="H172" s="317"/>
      <c r="I172" s="317"/>
      <c r="J172" s="317"/>
      <c r="K172" s="317"/>
    </row>
    <row r="173" spans="1:11">
      <c r="A173" s="317"/>
      <c r="B173" s="317"/>
      <c r="C173" s="317"/>
      <c r="D173" s="317"/>
      <c r="E173" s="317"/>
      <c r="F173" s="317"/>
      <c r="G173" s="317"/>
      <c r="H173" s="317"/>
      <c r="I173" s="317"/>
      <c r="J173" s="317"/>
      <c r="K173" s="317"/>
    </row>
    <row r="174" spans="1:11">
      <c r="A174" s="317"/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</row>
    <row r="175" spans="1:11">
      <c r="A175" s="317"/>
      <c r="B175" s="317"/>
      <c r="C175" s="317"/>
      <c r="D175" s="317"/>
      <c r="E175" s="317"/>
      <c r="F175" s="317"/>
      <c r="G175" s="317"/>
      <c r="H175" s="317"/>
      <c r="I175" s="317"/>
      <c r="J175" s="317"/>
      <c r="K175" s="317"/>
    </row>
    <row r="176" spans="1:11">
      <c r="A176" s="317"/>
      <c r="B176" s="317"/>
      <c r="C176" s="317"/>
      <c r="D176" s="317"/>
      <c r="E176" s="317"/>
      <c r="F176" s="317"/>
      <c r="G176" s="317"/>
      <c r="H176" s="317"/>
      <c r="I176" s="317"/>
      <c r="J176" s="317"/>
      <c r="K176" s="317"/>
    </row>
    <row r="177" spans="1:11">
      <c r="A177" s="317"/>
      <c r="B177" s="317"/>
      <c r="C177" s="317"/>
      <c r="D177" s="317"/>
      <c r="E177" s="317"/>
      <c r="F177" s="317"/>
      <c r="G177" s="317"/>
      <c r="H177" s="317"/>
      <c r="I177" s="317"/>
      <c r="J177" s="317"/>
      <c r="K177" s="317"/>
    </row>
    <row r="178" spans="1:11">
      <c r="A178" s="317"/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</row>
    <row r="179" spans="1:11">
      <c r="A179" s="317"/>
      <c r="B179" s="317"/>
      <c r="C179" s="317"/>
      <c r="D179" s="317"/>
      <c r="E179" s="317"/>
      <c r="F179" s="317"/>
      <c r="G179" s="317"/>
      <c r="H179" s="317"/>
      <c r="I179" s="317"/>
      <c r="J179" s="317"/>
      <c r="K179" s="317"/>
    </row>
    <row r="180" spans="1:11">
      <c r="A180" s="317"/>
      <c r="B180" s="317"/>
      <c r="C180" s="317"/>
      <c r="D180" s="317"/>
      <c r="E180" s="317"/>
      <c r="F180" s="317"/>
      <c r="G180" s="317"/>
      <c r="H180" s="317"/>
      <c r="I180" s="317"/>
      <c r="J180" s="317"/>
      <c r="K180" s="317"/>
    </row>
    <row r="181" spans="1:11">
      <c r="A181" s="317"/>
      <c r="B181" s="317"/>
      <c r="C181" s="317"/>
      <c r="D181" s="317"/>
      <c r="E181" s="317"/>
      <c r="F181" s="317"/>
      <c r="G181" s="317"/>
      <c r="H181" s="317"/>
      <c r="I181" s="317"/>
      <c r="J181" s="317"/>
      <c r="K181" s="317"/>
    </row>
    <row r="182" spans="1:11">
      <c r="A182" s="317"/>
      <c r="B182" s="317"/>
      <c r="C182" s="317"/>
      <c r="D182" s="317"/>
      <c r="E182" s="317"/>
      <c r="F182" s="317"/>
      <c r="G182" s="317"/>
      <c r="H182" s="317"/>
      <c r="I182" s="317"/>
      <c r="J182" s="317"/>
      <c r="K182" s="317"/>
    </row>
    <row r="183" spans="1:11">
      <c r="A183" s="317"/>
      <c r="B183" s="317"/>
      <c r="C183" s="317"/>
      <c r="D183" s="317"/>
      <c r="E183" s="317"/>
      <c r="F183" s="317"/>
      <c r="G183" s="317"/>
      <c r="H183" s="317"/>
      <c r="I183" s="317"/>
      <c r="J183" s="317"/>
      <c r="K183" s="317"/>
    </row>
    <row r="184" spans="1:11">
      <c r="A184" s="317"/>
      <c r="B184" s="317"/>
      <c r="C184" s="317"/>
      <c r="D184" s="317"/>
      <c r="E184" s="317"/>
      <c r="F184" s="317"/>
      <c r="G184" s="317"/>
      <c r="H184" s="317"/>
      <c r="I184" s="317"/>
      <c r="J184" s="317"/>
      <c r="K184" s="317"/>
    </row>
    <row r="185" spans="1:11">
      <c r="A185" s="317"/>
      <c r="B185" s="317"/>
      <c r="C185" s="317"/>
      <c r="D185" s="317"/>
      <c r="E185" s="317"/>
      <c r="F185" s="317"/>
      <c r="G185" s="317"/>
      <c r="H185" s="317"/>
      <c r="I185" s="317"/>
      <c r="J185" s="317"/>
      <c r="K185" s="317"/>
    </row>
    <row r="186" spans="1:11">
      <c r="A186" s="317"/>
      <c r="B186" s="317"/>
      <c r="C186" s="317"/>
      <c r="D186" s="317"/>
      <c r="E186" s="317"/>
      <c r="F186" s="317"/>
      <c r="G186" s="317"/>
      <c r="H186" s="317"/>
      <c r="I186" s="317"/>
      <c r="J186" s="317"/>
      <c r="K186" s="317"/>
    </row>
    <row r="187" spans="1:11">
      <c r="A187" s="317"/>
      <c r="B187" s="317"/>
      <c r="C187" s="317"/>
      <c r="D187" s="317"/>
      <c r="E187" s="317"/>
      <c r="F187" s="317"/>
      <c r="G187" s="317"/>
      <c r="H187" s="317"/>
      <c r="I187" s="317"/>
      <c r="J187" s="317"/>
      <c r="K187" s="317"/>
    </row>
    <row r="188" spans="1:11">
      <c r="A188" s="317"/>
      <c r="B188" s="317"/>
      <c r="C188" s="317"/>
      <c r="D188" s="317"/>
      <c r="E188" s="317"/>
      <c r="F188" s="317"/>
      <c r="G188" s="317"/>
      <c r="H188" s="317"/>
      <c r="I188" s="317"/>
      <c r="J188" s="317"/>
      <c r="K188" s="317"/>
    </row>
    <row r="189" spans="1:11">
      <c r="A189" s="317"/>
      <c r="B189" s="317"/>
      <c r="C189" s="317"/>
      <c r="D189" s="317"/>
      <c r="E189" s="317"/>
      <c r="F189" s="317"/>
      <c r="G189" s="317"/>
      <c r="H189" s="317"/>
      <c r="I189" s="317"/>
      <c r="J189" s="317"/>
      <c r="K189" s="317"/>
    </row>
    <row r="190" spans="1:11">
      <c r="A190" s="317"/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</row>
    <row r="191" spans="1:11">
      <c r="A191" s="317"/>
      <c r="B191" s="317"/>
      <c r="C191" s="317"/>
      <c r="D191" s="317"/>
      <c r="E191" s="317"/>
      <c r="F191" s="317"/>
      <c r="G191" s="317"/>
      <c r="H191" s="317"/>
      <c r="I191" s="317"/>
      <c r="J191" s="317"/>
      <c r="K191" s="317"/>
    </row>
    <row r="192" spans="1:11">
      <c r="A192" s="317"/>
      <c r="B192" s="317"/>
      <c r="C192" s="317"/>
      <c r="D192" s="317"/>
      <c r="E192" s="317"/>
      <c r="F192" s="317"/>
      <c r="G192" s="317"/>
      <c r="H192" s="317"/>
      <c r="I192" s="317"/>
      <c r="J192" s="317"/>
      <c r="K192" s="317"/>
    </row>
    <row r="193" spans="1:11">
      <c r="A193" s="317"/>
      <c r="B193" s="317"/>
      <c r="C193" s="317"/>
      <c r="D193" s="317"/>
      <c r="E193" s="317"/>
      <c r="F193" s="317"/>
      <c r="G193" s="317"/>
      <c r="H193" s="317"/>
      <c r="I193" s="317"/>
      <c r="J193" s="317"/>
      <c r="K193" s="317"/>
    </row>
    <row r="194" spans="1:11">
      <c r="A194" s="317"/>
      <c r="B194" s="317"/>
      <c r="C194" s="317"/>
      <c r="D194" s="317"/>
      <c r="E194" s="317"/>
      <c r="F194" s="317"/>
      <c r="G194" s="317"/>
      <c r="H194" s="317"/>
      <c r="I194" s="317"/>
      <c r="J194" s="317"/>
      <c r="K194" s="317"/>
    </row>
    <row r="195" spans="1:11">
      <c r="A195" s="317"/>
      <c r="B195" s="317"/>
      <c r="C195" s="317"/>
      <c r="D195" s="317"/>
      <c r="E195" s="317"/>
      <c r="F195" s="317"/>
      <c r="G195" s="317"/>
      <c r="H195" s="317"/>
      <c r="I195" s="317"/>
      <c r="J195" s="317"/>
      <c r="K195" s="317"/>
    </row>
    <row r="196" spans="1:11">
      <c r="A196" s="317"/>
      <c r="B196" s="317"/>
      <c r="C196" s="317"/>
      <c r="D196" s="317"/>
      <c r="E196" s="317"/>
      <c r="F196" s="317"/>
      <c r="G196" s="317"/>
      <c r="H196" s="317"/>
      <c r="I196" s="317"/>
      <c r="J196" s="317"/>
      <c r="K196" s="317"/>
    </row>
    <row r="197" spans="1:11">
      <c r="A197" s="317"/>
      <c r="B197" s="317"/>
      <c r="C197" s="317"/>
      <c r="D197" s="317"/>
      <c r="E197" s="317"/>
      <c r="F197" s="317"/>
      <c r="G197" s="317"/>
      <c r="H197" s="317"/>
      <c r="I197" s="317"/>
      <c r="J197" s="317"/>
      <c r="K197" s="317"/>
    </row>
    <row r="198" spans="1:11">
      <c r="A198" s="317"/>
      <c r="B198" s="317"/>
      <c r="C198" s="317"/>
      <c r="D198" s="317"/>
      <c r="E198" s="317"/>
      <c r="F198" s="317"/>
      <c r="G198" s="317"/>
      <c r="H198" s="317"/>
      <c r="I198" s="317"/>
      <c r="J198" s="317"/>
      <c r="K198" s="317"/>
    </row>
    <row r="199" spans="1:11">
      <c r="A199" s="317"/>
      <c r="B199" s="317"/>
      <c r="C199" s="317"/>
      <c r="D199" s="317"/>
      <c r="E199" s="317"/>
      <c r="F199" s="317"/>
      <c r="G199" s="317"/>
      <c r="H199" s="317"/>
      <c r="I199" s="317"/>
      <c r="J199" s="317"/>
      <c r="K199" s="317"/>
    </row>
    <row r="200" spans="1:11">
      <c r="A200" s="317"/>
      <c r="B200" s="317"/>
      <c r="C200" s="317"/>
      <c r="D200" s="317"/>
      <c r="E200" s="317"/>
      <c r="F200" s="317"/>
      <c r="G200" s="317"/>
      <c r="H200" s="317"/>
      <c r="I200" s="317"/>
      <c r="J200" s="317"/>
      <c r="K200" s="317"/>
    </row>
    <row r="201" spans="1:11">
      <c r="A201" s="317"/>
      <c r="B201" s="317"/>
      <c r="C201" s="317"/>
      <c r="D201" s="317"/>
      <c r="E201" s="317"/>
      <c r="F201" s="317"/>
      <c r="G201" s="317"/>
      <c r="H201" s="317"/>
      <c r="I201" s="317"/>
      <c r="J201" s="317"/>
      <c r="K201" s="317"/>
    </row>
    <row r="202" spans="1:11">
      <c r="A202" s="317"/>
      <c r="B202" s="317"/>
      <c r="C202" s="317"/>
      <c r="D202" s="317"/>
      <c r="E202" s="317"/>
      <c r="F202" s="317"/>
      <c r="G202" s="317"/>
      <c r="H202" s="317"/>
      <c r="I202" s="317"/>
      <c r="J202" s="317"/>
      <c r="K202" s="317"/>
    </row>
    <row r="203" spans="1:11">
      <c r="A203" s="317"/>
      <c r="B203" s="317"/>
      <c r="C203" s="317"/>
      <c r="D203" s="317"/>
      <c r="E203" s="317"/>
      <c r="F203" s="317"/>
      <c r="G203" s="317"/>
      <c r="H203" s="317"/>
      <c r="I203" s="317"/>
      <c r="J203" s="317"/>
      <c r="K203" s="317"/>
    </row>
    <row r="204" spans="1:11">
      <c r="A204" s="317"/>
      <c r="B204" s="317"/>
      <c r="C204" s="317"/>
      <c r="D204" s="317"/>
      <c r="E204" s="317"/>
      <c r="F204" s="317"/>
      <c r="G204" s="317"/>
      <c r="H204" s="317"/>
      <c r="I204" s="317"/>
      <c r="J204" s="317"/>
      <c r="K204" s="317"/>
    </row>
    <row r="205" spans="1:11">
      <c r="A205" s="317"/>
      <c r="B205" s="317"/>
      <c r="C205" s="317"/>
      <c r="D205" s="317"/>
      <c r="E205" s="317"/>
      <c r="F205" s="317"/>
      <c r="G205" s="317"/>
      <c r="H205" s="317"/>
      <c r="I205" s="317"/>
      <c r="J205" s="317"/>
      <c r="K205" s="317"/>
    </row>
    <row r="206" spans="1:11">
      <c r="A206" s="317"/>
      <c r="B206" s="317"/>
      <c r="C206" s="317"/>
      <c r="D206" s="317"/>
      <c r="E206" s="317"/>
      <c r="F206" s="317"/>
      <c r="G206" s="317"/>
      <c r="H206" s="317"/>
      <c r="I206" s="317"/>
      <c r="J206" s="317"/>
      <c r="K206" s="317"/>
    </row>
    <row r="207" spans="1:11">
      <c r="A207" s="317"/>
      <c r="B207" s="317"/>
      <c r="C207" s="317"/>
      <c r="D207" s="317"/>
      <c r="E207" s="317"/>
      <c r="F207" s="317"/>
      <c r="G207" s="317"/>
      <c r="H207" s="317"/>
      <c r="I207" s="317"/>
      <c r="J207" s="317"/>
      <c r="K207" s="317"/>
    </row>
    <row r="208" spans="1:11">
      <c r="A208" s="317"/>
      <c r="B208" s="317"/>
      <c r="C208" s="317"/>
      <c r="D208" s="317"/>
      <c r="E208" s="317"/>
      <c r="F208" s="317"/>
      <c r="G208" s="317"/>
      <c r="H208" s="317"/>
      <c r="I208" s="317"/>
      <c r="J208" s="317"/>
      <c r="K208" s="317"/>
    </row>
    <row r="209" spans="1:11">
      <c r="A209" s="317"/>
      <c r="B209" s="317"/>
      <c r="C209" s="317"/>
      <c r="D209" s="317"/>
      <c r="E209" s="317"/>
      <c r="F209" s="317"/>
      <c r="G209" s="317"/>
      <c r="H209" s="317"/>
      <c r="I209" s="317"/>
      <c r="J209" s="317"/>
      <c r="K209" s="317"/>
    </row>
    <row r="210" spans="1:11">
      <c r="A210" s="317"/>
      <c r="B210" s="317"/>
      <c r="C210" s="317"/>
      <c r="D210" s="317"/>
      <c r="E210" s="317"/>
      <c r="F210" s="317"/>
      <c r="G210" s="317"/>
      <c r="H210" s="317"/>
      <c r="I210" s="317"/>
      <c r="J210" s="317"/>
      <c r="K210" s="317"/>
    </row>
    <row r="211" spans="1:11">
      <c r="A211" s="317"/>
      <c r="B211" s="317"/>
      <c r="C211" s="317"/>
      <c r="D211" s="317"/>
      <c r="E211" s="317"/>
      <c r="F211" s="317"/>
      <c r="G211" s="317"/>
      <c r="H211" s="317"/>
      <c r="I211" s="317"/>
      <c r="J211" s="317"/>
      <c r="K211" s="317"/>
    </row>
    <row r="212" spans="1:11">
      <c r="A212" s="317"/>
      <c r="B212" s="317"/>
      <c r="C212" s="317"/>
      <c r="D212" s="317"/>
      <c r="E212" s="317"/>
      <c r="F212" s="317"/>
      <c r="G212" s="317"/>
      <c r="H212" s="317"/>
      <c r="I212" s="317"/>
      <c r="J212" s="317"/>
      <c r="K212" s="317"/>
    </row>
    <row r="213" spans="1:11">
      <c r="A213" s="317"/>
      <c r="B213" s="317"/>
      <c r="C213" s="317"/>
      <c r="D213" s="317"/>
      <c r="E213" s="317"/>
      <c r="F213" s="317"/>
      <c r="G213" s="317"/>
      <c r="H213" s="317"/>
      <c r="I213" s="317"/>
      <c r="J213" s="317"/>
      <c r="K213" s="317"/>
    </row>
    <row r="214" spans="1:11">
      <c r="A214" s="317"/>
      <c r="B214" s="317"/>
      <c r="C214" s="317"/>
      <c r="D214" s="317"/>
      <c r="E214" s="317"/>
      <c r="F214" s="317"/>
      <c r="G214" s="317"/>
      <c r="H214" s="317"/>
      <c r="I214" s="317"/>
      <c r="J214" s="317"/>
      <c r="K214" s="317"/>
    </row>
    <row r="215" spans="1:11">
      <c r="A215" s="317"/>
      <c r="B215" s="317"/>
      <c r="C215" s="317"/>
      <c r="D215" s="317"/>
      <c r="E215" s="317"/>
      <c r="F215" s="317"/>
      <c r="G215" s="317"/>
      <c r="H215" s="317"/>
      <c r="I215" s="317"/>
      <c r="J215" s="317"/>
      <c r="K215" s="317"/>
    </row>
    <row r="216" spans="1:11">
      <c r="A216" s="317"/>
      <c r="B216" s="317"/>
      <c r="C216" s="317"/>
      <c r="D216" s="317"/>
      <c r="E216" s="317"/>
      <c r="F216" s="317"/>
      <c r="G216" s="317"/>
      <c r="H216" s="317"/>
      <c r="I216" s="317"/>
      <c r="J216" s="317"/>
      <c r="K216" s="317"/>
    </row>
    <row r="217" spans="1:11">
      <c r="A217" s="317"/>
      <c r="B217" s="317"/>
      <c r="C217" s="317"/>
      <c r="D217" s="317"/>
      <c r="E217" s="317"/>
      <c r="F217" s="317"/>
      <c r="G217" s="317"/>
      <c r="H217" s="317"/>
      <c r="I217" s="317"/>
      <c r="J217" s="317"/>
      <c r="K217" s="317"/>
    </row>
    <row r="218" spans="1:11">
      <c r="A218" s="317"/>
      <c r="B218" s="317"/>
      <c r="C218" s="317"/>
      <c r="D218" s="317"/>
      <c r="E218" s="317"/>
      <c r="F218" s="317"/>
      <c r="G218" s="317"/>
      <c r="H218" s="317"/>
      <c r="I218" s="317"/>
      <c r="J218" s="317"/>
      <c r="K218" s="317"/>
    </row>
    <row r="219" spans="1:11">
      <c r="A219" s="317"/>
      <c r="B219" s="317"/>
      <c r="C219" s="317"/>
      <c r="D219" s="317"/>
      <c r="E219" s="317"/>
      <c r="F219" s="317"/>
      <c r="G219" s="317"/>
      <c r="H219" s="317"/>
      <c r="I219" s="317"/>
      <c r="J219" s="317"/>
      <c r="K219" s="317"/>
    </row>
    <row r="220" spans="1:11">
      <c r="A220" s="317"/>
      <c r="B220" s="317"/>
      <c r="C220" s="317"/>
      <c r="D220" s="317"/>
      <c r="E220" s="317"/>
      <c r="F220" s="317"/>
      <c r="G220" s="317"/>
      <c r="H220" s="317"/>
      <c r="I220" s="317"/>
      <c r="J220" s="317"/>
      <c r="K220" s="317"/>
    </row>
    <row r="221" spans="1:11">
      <c r="A221" s="317"/>
      <c r="B221" s="317"/>
      <c r="C221" s="317"/>
      <c r="D221" s="317"/>
      <c r="E221" s="317"/>
      <c r="F221" s="317"/>
      <c r="G221" s="317"/>
      <c r="H221" s="317"/>
      <c r="I221" s="317"/>
      <c r="J221" s="317"/>
      <c r="K221" s="317"/>
    </row>
    <row r="222" spans="1:11">
      <c r="A222" s="317"/>
      <c r="B222" s="317"/>
      <c r="C222" s="317"/>
      <c r="D222" s="317"/>
      <c r="E222" s="317"/>
      <c r="F222" s="317"/>
      <c r="G222" s="317"/>
      <c r="H222" s="317"/>
      <c r="I222" s="317"/>
      <c r="J222" s="317"/>
      <c r="K222" s="317"/>
    </row>
    <row r="223" spans="1:11">
      <c r="A223" s="317"/>
      <c r="B223" s="317"/>
      <c r="C223" s="317"/>
      <c r="D223" s="317"/>
      <c r="E223" s="317"/>
      <c r="F223" s="317"/>
      <c r="G223" s="317"/>
      <c r="H223" s="317"/>
      <c r="I223" s="317"/>
      <c r="J223" s="317"/>
      <c r="K223" s="317"/>
    </row>
    <row r="224" spans="1:11">
      <c r="A224" s="317"/>
      <c r="B224" s="317"/>
      <c r="C224" s="317"/>
      <c r="D224" s="317"/>
      <c r="E224" s="317"/>
      <c r="F224" s="317"/>
      <c r="G224" s="317"/>
      <c r="H224" s="317"/>
      <c r="I224" s="317"/>
      <c r="J224" s="317"/>
      <c r="K224" s="317"/>
    </row>
    <row r="225" spans="1:11">
      <c r="A225" s="317"/>
      <c r="B225" s="317"/>
      <c r="C225" s="317"/>
      <c r="D225" s="317"/>
      <c r="E225" s="317"/>
      <c r="F225" s="317"/>
      <c r="G225" s="317"/>
      <c r="H225" s="317"/>
      <c r="I225" s="317"/>
      <c r="J225" s="317"/>
      <c r="K225" s="317"/>
    </row>
    <row r="226" spans="1:11">
      <c r="A226" s="317"/>
      <c r="B226" s="317"/>
      <c r="C226" s="317"/>
      <c r="D226" s="317"/>
      <c r="E226" s="317"/>
      <c r="F226" s="317"/>
      <c r="G226" s="317"/>
      <c r="H226" s="317"/>
      <c r="I226" s="317"/>
      <c r="J226" s="317"/>
      <c r="K226" s="317"/>
    </row>
    <row r="227" spans="1:11">
      <c r="A227" s="317"/>
      <c r="B227" s="317"/>
      <c r="C227" s="317"/>
      <c r="D227" s="317"/>
      <c r="E227" s="317"/>
      <c r="F227" s="317"/>
      <c r="G227" s="317"/>
      <c r="H227" s="317"/>
      <c r="I227" s="317"/>
      <c r="J227" s="317"/>
      <c r="K227" s="317"/>
    </row>
    <row r="228" spans="1:11">
      <c r="A228" s="317"/>
      <c r="B228" s="317"/>
      <c r="C228" s="317"/>
      <c r="D228" s="317"/>
      <c r="E228" s="317"/>
      <c r="F228" s="317"/>
      <c r="G228" s="317"/>
      <c r="H228" s="317"/>
      <c r="I228" s="317"/>
      <c r="J228" s="317"/>
      <c r="K228" s="317"/>
    </row>
    <row r="229" spans="1:11">
      <c r="A229" s="317"/>
      <c r="B229" s="317"/>
      <c r="C229" s="317"/>
      <c r="D229" s="317"/>
      <c r="E229" s="317"/>
      <c r="F229" s="317"/>
      <c r="G229" s="317"/>
      <c r="H229" s="317"/>
      <c r="I229" s="317"/>
      <c r="J229" s="317"/>
      <c r="K229" s="317"/>
    </row>
    <row r="230" spans="1:11">
      <c r="A230" s="317"/>
      <c r="B230" s="317"/>
      <c r="C230" s="317"/>
      <c r="D230" s="317"/>
      <c r="E230" s="317"/>
      <c r="F230" s="317"/>
      <c r="G230" s="317"/>
      <c r="H230" s="317"/>
      <c r="I230" s="317"/>
      <c r="J230" s="317"/>
      <c r="K230" s="317"/>
    </row>
    <row r="231" spans="1:11">
      <c r="A231" s="317"/>
      <c r="B231" s="317"/>
      <c r="C231" s="317"/>
      <c r="D231" s="317"/>
      <c r="E231" s="317"/>
      <c r="F231" s="317"/>
      <c r="G231" s="317"/>
      <c r="H231" s="317"/>
      <c r="I231" s="317"/>
      <c r="J231" s="317"/>
      <c r="K231" s="317"/>
    </row>
    <row r="232" spans="1:11">
      <c r="A232" s="317"/>
      <c r="B232" s="317"/>
      <c r="C232" s="317"/>
      <c r="D232" s="317"/>
      <c r="E232" s="317"/>
      <c r="F232" s="317"/>
      <c r="G232" s="317"/>
      <c r="H232" s="317"/>
      <c r="I232" s="317"/>
      <c r="J232" s="317"/>
      <c r="K232" s="317"/>
    </row>
    <row r="233" spans="1:11">
      <c r="A233" s="317"/>
      <c r="B233" s="317"/>
      <c r="C233" s="317"/>
      <c r="D233" s="317"/>
      <c r="E233" s="317"/>
      <c r="F233" s="317"/>
      <c r="G233" s="317"/>
      <c r="H233" s="317"/>
      <c r="I233" s="317"/>
      <c r="J233" s="317"/>
      <c r="K233" s="317"/>
    </row>
    <row r="234" spans="1:11">
      <c r="A234" s="317"/>
      <c r="B234" s="317"/>
      <c r="C234" s="317"/>
      <c r="D234" s="317"/>
      <c r="E234" s="317"/>
      <c r="F234" s="317"/>
      <c r="G234" s="317"/>
      <c r="H234" s="317"/>
      <c r="I234" s="317"/>
      <c r="J234" s="317"/>
      <c r="K234" s="317"/>
    </row>
    <row r="235" spans="1:11">
      <c r="A235" s="317"/>
      <c r="B235" s="317"/>
      <c r="C235" s="317"/>
      <c r="D235" s="317"/>
      <c r="E235" s="317"/>
      <c r="F235" s="317"/>
      <c r="G235" s="317"/>
      <c r="H235" s="317"/>
      <c r="I235" s="317"/>
      <c r="J235" s="317"/>
      <c r="K235" s="317"/>
    </row>
    <row r="236" spans="1:11">
      <c r="A236" s="317"/>
      <c r="B236" s="317"/>
      <c r="C236" s="317"/>
      <c r="D236" s="317"/>
      <c r="E236" s="317"/>
      <c r="F236" s="317"/>
      <c r="G236" s="317"/>
      <c r="H236" s="317"/>
      <c r="I236" s="317"/>
      <c r="J236" s="317"/>
      <c r="K236" s="317"/>
    </row>
    <row r="237" spans="1:11">
      <c r="A237" s="317"/>
      <c r="B237" s="317"/>
      <c r="C237" s="317"/>
      <c r="D237" s="317"/>
      <c r="E237" s="317"/>
      <c r="F237" s="317"/>
      <c r="G237" s="317"/>
      <c r="H237" s="317"/>
      <c r="I237" s="317"/>
      <c r="J237" s="317"/>
      <c r="K237" s="317"/>
    </row>
    <row r="238" spans="1:11">
      <c r="A238" s="317"/>
      <c r="B238" s="317"/>
      <c r="C238" s="317"/>
      <c r="D238" s="317"/>
      <c r="E238" s="317"/>
      <c r="F238" s="317"/>
      <c r="G238" s="317"/>
      <c r="H238" s="317"/>
      <c r="I238" s="317"/>
      <c r="J238" s="317"/>
      <c r="K238" s="317"/>
    </row>
    <row r="239" spans="1:11">
      <c r="A239" s="317"/>
      <c r="B239" s="317"/>
      <c r="C239" s="317"/>
      <c r="D239" s="317"/>
      <c r="E239" s="317"/>
      <c r="F239" s="317"/>
      <c r="G239" s="317"/>
      <c r="H239" s="317"/>
      <c r="I239" s="317"/>
      <c r="J239" s="317"/>
      <c r="K239" s="317"/>
    </row>
    <row r="240" spans="1:11">
      <c r="A240" s="317"/>
      <c r="B240" s="317"/>
      <c r="C240" s="317"/>
      <c r="D240" s="317"/>
      <c r="E240" s="317"/>
      <c r="F240" s="317"/>
      <c r="G240" s="317"/>
      <c r="H240" s="317"/>
      <c r="I240" s="317"/>
      <c r="J240" s="317"/>
      <c r="K240" s="317"/>
    </row>
    <row r="241" spans="1:11">
      <c r="A241" s="317"/>
      <c r="B241" s="317"/>
      <c r="C241" s="317"/>
      <c r="D241" s="317"/>
      <c r="E241" s="317"/>
      <c r="F241" s="317"/>
      <c r="G241" s="317"/>
      <c r="H241" s="317"/>
      <c r="I241" s="317"/>
      <c r="J241" s="317"/>
      <c r="K241" s="317"/>
    </row>
    <row r="242" spans="1:11">
      <c r="A242" s="317"/>
      <c r="B242" s="317"/>
      <c r="C242" s="317"/>
      <c r="D242" s="317"/>
      <c r="E242" s="317"/>
      <c r="F242" s="317"/>
      <c r="G242" s="317"/>
      <c r="H242" s="317"/>
      <c r="I242" s="317"/>
      <c r="J242" s="317"/>
      <c r="K242" s="317"/>
    </row>
    <row r="243" spans="1:11">
      <c r="A243" s="317"/>
      <c r="B243" s="317"/>
      <c r="C243" s="317"/>
      <c r="D243" s="317"/>
      <c r="E243" s="317"/>
      <c r="F243" s="317"/>
      <c r="G243" s="317"/>
      <c r="H243" s="317"/>
      <c r="I243" s="317"/>
      <c r="J243" s="317"/>
      <c r="K243" s="317"/>
    </row>
    <row r="244" spans="1:11">
      <c r="A244" s="317"/>
      <c r="B244" s="317"/>
      <c r="C244" s="317"/>
      <c r="D244" s="317"/>
      <c r="E244" s="317"/>
      <c r="F244" s="317"/>
      <c r="G244" s="317"/>
      <c r="H244" s="317"/>
      <c r="I244" s="317"/>
      <c r="J244" s="317"/>
      <c r="K244" s="317"/>
    </row>
    <row r="245" spans="1:11">
      <c r="A245" s="317"/>
      <c r="B245" s="317"/>
      <c r="C245" s="317"/>
      <c r="D245" s="317"/>
      <c r="E245" s="317"/>
      <c r="F245" s="317"/>
      <c r="G245" s="317"/>
      <c r="H245" s="317"/>
      <c r="I245" s="317"/>
      <c r="J245" s="317"/>
      <c r="K245" s="317"/>
    </row>
    <row r="246" spans="1:11">
      <c r="A246" s="317"/>
      <c r="B246" s="317"/>
      <c r="C246" s="317"/>
      <c r="D246" s="317"/>
      <c r="E246" s="317"/>
      <c r="F246" s="317"/>
      <c r="G246" s="317"/>
      <c r="H246" s="317"/>
      <c r="I246" s="317"/>
      <c r="J246" s="317"/>
      <c r="K246" s="317"/>
    </row>
    <row r="247" spans="1:11">
      <c r="A247" s="317"/>
      <c r="B247" s="317"/>
      <c r="C247" s="317"/>
      <c r="D247" s="317"/>
      <c r="E247" s="317"/>
      <c r="F247" s="317"/>
      <c r="G247" s="317"/>
      <c r="H247" s="317"/>
      <c r="I247" s="317"/>
      <c r="J247" s="317"/>
      <c r="K247" s="317"/>
    </row>
    <row r="248" spans="1:11">
      <c r="A248" s="317"/>
      <c r="B248" s="317"/>
      <c r="C248" s="317"/>
      <c r="D248" s="317"/>
      <c r="E248" s="317"/>
      <c r="F248" s="317"/>
      <c r="G248" s="317"/>
      <c r="H248" s="317"/>
      <c r="I248" s="317"/>
      <c r="J248" s="317"/>
      <c r="K248" s="317"/>
    </row>
    <row r="249" spans="1:11">
      <c r="A249" s="317"/>
      <c r="B249" s="317"/>
      <c r="C249" s="317"/>
      <c r="D249" s="317"/>
      <c r="E249" s="317"/>
      <c r="F249" s="317"/>
      <c r="G249" s="317"/>
      <c r="H249" s="317"/>
      <c r="I249" s="317"/>
      <c r="J249" s="317"/>
      <c r="K249" s="317"/>
    </row>
    <row r="250" spans="1:11">
      <c r="A250" s="317"/>
      <c r="B250" s="317"/>
      <c r="C250" s="317"/>
      <c r="D250" s="317"/>
      <c r="E250" s="317"/>
      <c r="F250" s="317"/>
      <c r="G250" s="317"/>
      <c r="H250" s="317"/>
      <c r="I250" s="317"/>
      <c r="J250" s="317"/>
      <c r="K250" s="317"/>
    </row>
    <row r="251" spans="1:11">
      <c r="A251" s="317"/>
      <c r="B251" s="317"/>
      <c r="C251" s="317"/>
      <c r="D251" s="317"/>
      <c r="E251" s="317"/>
      <c r="F251" s="317"/>
      <c r="G251" s="317"/>
      <c r="H251" s="317"/>
      <c r="I251" s="317"/>
      <c r="J251" s="317"/>
      <c r="K251" s="317"/>
    </row>
    <row r="252" spans="1:11">
      <c r="A252" s="317"/>
      <c r="B252" s="317"/>
      <c r="C252" s="317"/>
      <c r="D252" s="317"/>
      <c r="E252" s="317"/>
      <c r="F252" s="317"/>
      <c r="G252" s="317"/>
      <c r="H252" s="317"/>
      <c r="I252" s="317"/>
      <c r="J252" s="317"/>
      <c r="K252" s="317"/>
    </row>
    <row r="253" spans="1:11">
      <c r="A253" s="317"/>
      <c r="B253" s="317"/>
      <c r="C253" s="317"/>
      <c r="D253" s="317"/>
      <c r="E253" s="317"/>
      <c r="F253" s="317"/>
      <c r="G253" s="317"/>
      <c r="H253" s="317"/>
      <c r="I253" s="317"/>
      <c r="J253" s="317"/>
      <c r="K253" s="317"/>
    </row>
    <row r="254" spans="1:11">
      <c r="A254" s="317"/>
      <c r="B254" s="317"/>
      <c r="C254" s="317"/>
      <c r="D254" s="317"/>
      <c r="E254" s="317"/>
      <c r="F254" s="317"/>
      <c r="G254" s="317"/>
      <c r="H254" s="317"/>
      <c r="I254" s="317"/>
      <c r="J254" s="317"/>
      <c r="K254" s="317"/>
    </row>
    <row r="255" spans="1:11">
      <c r="A255" s="317"/>
      <c r="B255" s="317"/>
      <c r="C255" s="317"/>
      <c r="D255" s="317"/>
      <c r="E255" s="317"/>
      <c r="F255" s="317"/>
      <c r="G255" s="317"/>
      <c r="H255" s="317"/>
      <c r="I255" s="317"/>
      <c r="J255" s="317"/>
      <c r="K255" s="317"/>
    </row>
    <row r="256" spans="1:11">
      <c r="A256" s="317"/>
      <c r="B256" s="317"/>
      <c r="C256" s="317"/>
      <c r="D256" s="317"/>
      <c r="E256" s="317"/>
      <c r="F256" s="317"/>
      <c r="G256" s="317"/>
      <c r="H256" s="317"/>
      <c r="I256" s="317"/>
      <c r="J256" s="317"/>
      <c r="K256" s="317"/>
    </row>
    <row r="257" spans="2:11">
      <c r="B257" s="317"/>
      <c r="C257" s="317"/>
      <c r="D257" s="317"/>
      <c r="E257" s="317"/>
      <c r="F257" s="317"/>
      <c r="G257" s="317"/>
      <c r="H257" s="317"/>
      <c r="I257" s="317"/>
      <c r="J257" s="317"/>
      <c r="K257" s="317"/>
    </row>
    <row r="258" spans="2:11">
      <c r="B258" s="317"/>
      <c r="C258" s="317"/>
      <c r="D258" s="317"/>
      <c r="E258" s="317"/>
      <c r="F258" s="317"/>
      <c r="G258" s="317"/>
      <c r="H258" s="317"/>
      <c r="I258" s="317"/>
      <c r="J258" s="317"/>
      <c r="K258" s="317"/>
    </row>
    <row r="259" spans="2:11">
      <c r="B259" s="317"/>
      <c r="C259" s="317"/>
      <c r="D259" s="317"/>
      <c r="E259" s="317"/>
      <c r="F259" s="317"/>
      <c r="G259" s="317"/>
      <c r="H259" s="317"/>
      <c r="I259" s="317"/>
      <c r="J259" s="317"/>
      <c r="K259" s="317"/>
    </row>
    <row r="260" spans="2:11">
      <c r="B260" s="317"/>
      <c r="C260" s="317"/>
      <c r="D260" s="317"/>
      <c r="E260" s="317"/>
      <c r="F260" s="317"/>
      <c r="G260" s="317"/>
      <c r="H260" s="317"/>
      <c r="I260" s="317"/>
      <c r="J260" s="317"/>
      <c r="K260" s="317"/>
    </row>
    <row r="261" spans="2:11">
      <c r="B261" s="317"/>
      <c r="C261" s="317"/>
      <c r="D261" s="317"/>
      <c r="E261" s="317"/>
      <c r="F261" s="317"/>
      <c r="G261" s="317"/>
      <c r="H261" s="317"/>
      <c r="I261" s="317"/>
      <c r="J261" s="317"/>
      <c r="K261" s="317"/>
    </row>
    <row r="262" spans="2:11">
      <c r="B262" s="317"/>
      <c r="C262" s="317"/>
      <c r="D262" s="317"/>
      <c r="E262" s="317"/>
      <c r="F262" s="317"/>
      <c r="G262" s="317"/>
      <c r="H262" s="317"/>
      <c r="I262" s="317"/>
      <c r="J262" s="317"/>
      <c r="K262" s="317"/>
    </row>
    <row r="263" spans="2:11">
      <c r="B263" s="317"/>
      <c r="C263" s="317"/>
      <c r="D263" s="317"/>
      <c r="E263" s="317"/>
      <c r="F263" s="317"/>
      <c r="G263" s="317"/>
      <c r="H263" s="317"/>
      <c r="I263" s="317"/>
      <c r="J263" s="317"/>
      <c r="K263" s="317"/>
    </row>
    <row r="264" spans="2:11">
      <c r="B264" s="317"/>
      <c r="C264" s="317"/>
      <c r="D264" s="317"/>
      <c r="E264" s="317"/>
      <c r="F264" s="317"/>
      <c r="G264" s="317"/>
      <c r="H264" s="317"/>
      <c r="I264" s="317"/>
      <c r="J264" s="317"/>
      <c r="K264" s="317"/>
    </row>
    <row r="265" spans="2:11">
      <c r="B265" s="317"/>
      <c r="C265" s="317"/>
      <c r="D265" s="317"/>
      <c r="E265" s="317"/>
      <c r="F265" s="317"/>
      <c r="G265" s="317"/>
      <c r="H265" s="317"/>
      <c r="I265" s="317"/>
      <c r="J265" s="317"/>
      <c r="K265" s="317"/>
    </row>
    <row r="266" spans="2:11">
      <c r="B266" s="317"/>
      <c r="C266" s="317"/>
      <c r="D266" s="317"/>
      <c r="E266" s="317"/>
      <c r="F266" s="317"/>
      <c r="G266" s="317"/>
      <c r="H266" s="317"/>
      <c r="I266" s="317"/>
      <c r="J266" s="317"/>
      <c r="K266" s="317"/>
    </row>
    <row r="267" spans="2:11">
      <c r="B267" s="317"/>
      <c r="C267" s="317"/>
      <c r="D267" s="317"/>
      <c r="E267" s="317"/>
      <c r="F267" s="317"/>
      <c r="G267" s="317"/>
      <c r="H267" s="317"/>
      <c r="I267" s="317"/>
      <c r="J267" s="317"/>
      <c r="K267" s="317"/>
    </row>
    <row r="268" spans="2:11">
      <c r="B268" s="317"/>
      <c r="C268" s="317"/>
      <c r="D268" s="317"/>
      <c r="E268" s="317"/>
      <c r="F268" s="317"/>
      <c r="G268" s="317"/>
      <c r="H268" s="317"/>
      <c r="I268" s="317"/>
      <c r="J268" s="317"/>
      <c r="K268" s="317"/>
    </row>
    <row r="269" spans="2:11">
      <c r="B269" s="317"/>
      <c r="C269" s="317"/>
      <c r="D269" s="317"/>
      <c r="E269" s="317"/>
      <c r="F269" s="317"/>
      <c r="G269" s="317"/>
      <c r="H269" s="317"/>
      <c r="I269" s="317"/>
      <c r="J269" s="317"/>
      <c r="K269" s="317"/>
    </row>
    <row r="270" spans="2:11">
      <c r="B270" s="317"/>
      <c r="C270" s="317"/>
      <c r="D270" s="317"/>
      <c r="E270" s="317"/>
      <c r="F270" s="317"/>
      <c r="G270" s="317"/>
      <c r="H270" s="317"/>
      <c r="I270" s="317"/>
      <c r="J270" s="317"/>
      <c r="K270" s="317"/>
    </row>
    <row r="271" spans="2:11">
      <c r="B271" s="317"/>
      <c r="C271" s="317"/>
      <c r="D271" s="317"/>
      <c r="E271" s="317"/>
      <c r="F271" s="317"/>
      <c r="G271" s="317"/>
      <c r="H271" s="317"/>
      <c r="I271" s="317"/>
      <c r="J271" s="317"/>
      <c r="K271" s="317"/>
    </row>
    <row r="272" spans="2:11">
      <c r="B272" s="317"/>
      <c r="C272" s="317"/>
      <c r="D272" s="317"/>
      <c r="E272" s="317"/>
      <c r="F272" s="317"/>
      <c r="G272" s="317"/>
      <c r="H272" s="317"/>
      <c r="I272" s="317"/>
      <c r="J272" s="317"/>
      <c r="K272" s="317"/>
    </row>
    <row r="273" spans="2:11">
      <c r="B273" s="317"/>
      <c r="C273" s="317"/>
      <c r="D273" s="317"/>
      <c r="E273" s="317"/>
      <c r="F273" s="317"/>
      <c r="G273" s="317"/>
      <c r="H273" s="317"/>
      <c r="I273" s="317"/>
      <c r="J273" s="317"/>
      <c r="K273" s="317"/>
    </row>
    <row r="274" spans="2:11">
      <c r="B274" s="317"/>
      <c r="C274" s="317"/>
      <c r="D274" s="317"/>
      <c r="E274" s="317"/>
      <c r="F274" s="317"/>
      <c r="G274" s="317"/>
      <c r="H274" s="317"/>
      <c r="I274" s="317"/>
      <c r="J274" s="317"/>
      <c r="K274" s="317"/>
    </row>
    <row r="275" spans="2:11">
      <c r="B275" s="317"/>
      <c r="C275" s="317"/>
      <c r="D275" s="317"/>
      <c r="E275" s="317"/>
      <c r="F275" s="317"/>
      <c r="G275" s="317"/>
      <c r="H275" s="317"/>
      <c r="I275" s="317"/>
      <c r="J275" s="317"/>
      <c r="K275" s="317"/>
    </row>
    <row r="276" spans="2:11">
      <c r="B276" s="317"/>
      <c r="C276" s="317"/>
      <c r="D276" s="317"/>
      <c r="E276" s="317"/>
      <c r="F276" s="317"/>
      <c r="G276" s="317"/>
      <c r="H276" s="317"/>
      <c r="I276" s="317"/>
      <c r="J276" s="317"/>
      <c r="K276" s="317"/>
    </row>
    <row r="277" spans="2:11">
      <c r="B277" s="317"/>
      <c r="C277" s="317"/>
      <c r="D277" s="317"/>
      <c r="E277" s="317"/>
      <c r="F277" s="317"/>
      <c r="G277" s="317"/>
      <c r="H277" s="317"/>
      <c r="I277" s="317"/>
      <c r="J277" s="317"/>
      <c r="K277" s="317"/>
    </row>
    <row r="278" spans="2:11">
      <c r="B278" s="317"/>
      <c r="C278" s="317"/>
      <c r="D278" s="317"/>
      <c r="E278" s="317"/>
      <c r="F278" s="317"/>
      <c r="G278" s="317"/>
      <c r="H278" s="317"/>
      <c r="I278" s="317"/>
      <c r="J278" s="317"/>
      <c r="K278" s="317"/>
    </row>
    <row r="279" spans="2:11">
      <c r="B279" s="317"/>
      <c r="C279" s="317"/>
      <c r="D279" s="317"/>
      <c r="E279" s="317"/>
      <c r="F279" s="317"/>
      <c r="G279" s="317"/>
      <c r="H279" s="317"/>
      <c r="I279" s="317"/>
      <c r="J279" s="317"/>
      <c r="K279" s="317"/>
    </row>
    <row r="280" spans="2:11">
      <c r="B280" s="317"/>
      <c r="C280" s="317"/>
      <c r="D280" s="317"/>
      <c r="E280" s="317"/>
      <c r="F280" s="317"/>
      <c r="G280" s="317"/>
      <c r="H280" s="317"/>
      <c r="I280" s="317"/>
      <c r="J280" s="317"/>
      <c r="K280" s="317"/>
    </row>
    <row r="281" spans="2:11">
      <c r="B281" s="317"/>
      <c r="C281" s="317"/>
      <c r="D281" s="317"/>
      <c r="E281" s="317"/>
      <c r="F281" s="317"/>
      <c r="G281" s="317"/>
      <c r="H281" s="317"/>
      <c r="I281" s="317"/>
      <c r="J281" s="317"/>
      <c r="K281" s="317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BR646"/>
  <sheetViews>
    <sheetView workbookViewId="0">
      <selection activeCell="J5" sqref="J5:J26"/>
    </sheetView>
  </sheetViews>
  <sheetFormatPr defaultRowHeight="12.5"/>
  <cols>
    <col min="1" max="2" width="12.54296875" customWidth="1"/>
    <col min="3" max="3" width="23.1796875" customWidth="1"/>
    <col min="8" max="11" width="8.54296875" style="317"/>
    <col min="12" max="12" width="4.54296875" style="317" customWidth="1"/>
    <col min="13" max="70" width="8.54296875" style="317"/>
  </cols>
  <sheetData>
    <row r="1" spans="1:11" ht="13">
      <c r="A1" s="61" t="s">
        <v>14</v>
      </c>
      <c r="B1" s="62"/>
      <c r="C1" s="63"/>
      <c r="D1" s="360">
        <v>2020</v>
      </c>
      <c r="E1" s="361"/>
      <c r="F1" s="361"/>
      <c r="G1" s="362"/>
      <c r="H1" s="360">
        <v>2021</v>
      </c>
      <c r="I1" s="361"/>
      <c r="J1" s="361"/>
      <c r="K1" s="362"/>
    </row>
    <row r="2" spans="1:11" ht="13.5" thickBot="1">
      <c r="A2" s="3"/>
      <c r="B2" s="64"/>
      <c r="C2" s="65"/>
      <c r="D2" s="363"/>
      <c r="E2" s="364"/>
      <c r="F2" s="364"/>
      <c r="G2" s="365"/>
      <c r="H2" s="363"/>
      <c r="I2" s="364"/>
      <c r="J2" s="364"/>
      <c r="K2" s="365"/>
    </row>
    <row r="3" spans="1:11" ht="13.5" thickBot="1">
      <c r="A3" s="3" t="s">
        <v>5</v>
      </c>
      <c r="B3" s="64"/>
      <c r="C3" s="64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</row>
    <row r="4" spans="1:11">
      <c r="A4" s="337" t="s">
        <v>245</v>
      </c>
      <c r="B4" s="317"/>
      <c r="C4" s="317"/>
      <c r="D4" s="317"/>
      <c r="E4" s="317"/>
      <c r="F4" s="317"/>
      <c r="G4" s="317"/>
    </row>
    <row r="5" spans="1:11" ht="13">
      <c r="A5" s="320" t="s">
        <v>235</v>
      </c>
      <c r="B5" s="320"/>
      <c r="C5" s="313"/>
      <c r="D5" s="193">
        <v>25773</v>
      </c>
      <c r="E5" s="193">
        <v>81449</v>
      </c>
      <c r="F5" s="193">
        <v>24736</v>
      </c>
      <c r="G5" s="194">
        <v>21155</v>
      </c>
      <c r="H5" s="193">
        <v>35784</v>
      </c>
      <c r="I5" s="193">
        <v>19656</v>
      </c>
      <c r="J5" s="193">
        <v>23589</v>
      </c>
      <c r="K5" s="194"/>
    </row>
    <row r="6" spans="1:11" ht="13">
      <c r="A6" s="312" t="s">
        <v>236</v>
      </c>
      <c r="B6" s="315"/>
      <c r="C6" s="316"/>
      <c r="D6" s="318"/>
      <c r="E6" s="318">
        <v>54240</v>
      </c>
      <c r="F6" s="318"/>
      <c r="G6" s="322"/>
      <c r="H6" s="318"/>
      <c r="I6" s="318"/>
      <c r="J6" s="318"/>
      <c r="K6" s="322"/>
    </row>
    <row r="7" spans="1:11" ht="13">
      <c r="A7" s="312" t="s">
        <v>237</v>
      </c>
      <c r="B7" s="312"/>
      <c r="C7" s="316"/>
      <c r="D7" s="318">
        <v>25773</v>
      </c>
      <c r="E7" s="318">
        <v>27209</v>
      </c>
      <c r="F7" s="318">
        <v>24736</v>
      </c>
      <c r="G7" s="322">
        <v>21155</v>
      </c>
      <c r="H7" s="318">
        <v>35784</v>
      </c>
      <c r="I7" s="318">
        <v>19656</v>
      </c>
      <c r="J7" s="318">
        <v>23589</v>
      </c>
      <c r="K7" s="322"/>
    </row>
    <row r="8" spans="1:11" ht="13">
      <c r="A8" s="312" t="s">
        <v>238</v>
      </c>
      <c r="B8" s="312"/>
      <c r="C8" s="316"/>
      <c r="D8" s="318">
        <v>-4346</v>
      </c>
      <c r="E8" s="318">
        <v>-103</v>
      </c>
      <c r="F8" s="318">
        <v>1720</v>
      </c>
      <c r="G8" s="322">
        <v>9905</v>
      </c>
      <c r="H8" s="318">
        <v>-15731</v>
      </c>
      <c r="I8" s="318">
        <v>3507</v>
      </c>
      <c r="J8" s="318">
        <v>4609</v>
      </c>
      <c r="K8" s="322"/>
    </row>
    <row r="9" spans="1:11" ht="13.5" thickBot="1">
      <c r="A9" s="309" t="s">
        <v>239</v>
      </c>
      <c r="B9" s="309"/>
      <c r="C9" s="310"/>
      <c r="D9" s="311">
        <v>21427</v>
      </c>
      <c r="E9" s="311">
        <v>27106</v>
      </c>
      <c r="F9" s="311">
        <v>26456</v>
      </c>
      <c r="G9" s="311">
        <v>31060</v>
      </c>
      <c r="H9" s="311">
        <v>20053</v>
      </c>
      <c r="I9" s="311">
        <v>23163</v>
      </c>
      <c r="J9" s="311">
        <v>28198</v>
      </c>
      <c r="K9" s="311"/>
    </row>
    <row r="10" spans="1:11" ht="13">
      <c r="A10" s="312" t="s">
        <v>240</v>
      </c>
      <c r="B10" s="317"/>
      <c r="C10" s="317"/>
      <c r="D10" s="318">
        <v>2148</v>
      </c>
      <c r="E10" s="318">
        <v>4377</v>
      </c>
      <c r="F10" s="318">
        <v>5765</v>
      </c>
      <c r="G10" s="322">
        <v>24640</v>
      </c>
      <c r="H10" s="318">
        <v>2984</v>
      </c>
      <c r="I10" s="318">
        <v>3316</v>
      </c>
      <c r="J10" s="318">
        <v>8134</v>
      </c>
      <c r="K10" s="322"/>
    </row>
    <row r="11" spans="1:11" ht="13">
      <c r="A11" s="312" t="s">
        <v>241</v>
      </c>
      <c r="B11" s="317"/>
      <c r="C11" s="317"/>
      <c r="D11" s="318"/>
      <c r="E11" s="318">
        <v>91582</v>
      </c>
      <c r="F11" s="318"/>
      <c r="G11" s="322"/>
      <c r="H11" s="318">
        <v>83075</v>
      </c>
      <c r="I11" s="318"/>
      <c r="J11" s="318"/>
      <c r="K11" s="322"/>
    </row>
    <row r="12" spans="1:11" ht="13.5" thickBot="1">
      <c r="A12" s="309" t="s">
        <v>242</v>
      </c>
      <c r="B12" s="309"/>
      <c r="C12" s="310"/>
      <c r="D12" s="311">
        <v>23575</v>
      </c>
      <c r="E12" s="311">
        <v>123065</v>
      </c>
      <c r="F12" s="311">
        <v>32221</v>
      </c>
      <c r="G12" s="311">
        <v>55700</v>
      </c>
      <c r="H12" s="311">
        <v>106112</v>
      </c>
      <c r="I12" s="311">
        <v>26479</v>
      </c>
      <c r="J12" s="311">
        <v>36332</v>
      </c>
      <c r="K12" s="311"/>
    </row>
    <row r="13" spans="1:11" s="317" customFormat="1" ht="13">
      <c r="A13" s="338"/>
      <c r="B13" s="338"/>
      <c r="C13" s="339"/>
      <c r="D13" s="340"/>
      <c r="E13" s="340"/>
      <c r="F13" s="340"/>
      <c r="G13" s="340"/>
      <c r="H13" s="340"/>
      <c r="I13" s="340"/>
      <c r="J13" s="340"/>
      <c r="K13" s="340"/>
    </row>
    <row r="14" spans="1:11" s="317" customFormat="1"/>
    <row r="15" spans="1:11" s="317" customFormat="1">
      <c r="A15" s="337" t="s">
        <v>243</v>
      </c>
    </row>
    <row r="16" spans="1:11" ht="13.5" thickBot="1">
      <c r="A16" s="309" t="s">
        <v>239</v>
      </c>
      <c r="B16" s="309"/>
      <c r="C16" s="310"/>
      <c r="D16" s="311">
        <f>D19-D18-D17</f>
        <v>17938</v>
      </c>
      <c r="E16" s="311">
        <f t="shared" ref="E16" si="0">E19-E18-E17</f>
        <v>23116</v>
      </c>
      <c r="F16" s="311">
        <f t="shared" ref="F16" si="1">F19-F18-F17</f>
        <v>24485</v>
      </c>
      <c r="G16" s="311">
        <f t="shared" ref="G16" si="2">G19-G18-G17</f>
        <v>28186</v>
      </c>
      <c r="H16" s="311">
        <f t="shared" ref="H16" si="3">H19-H18-H17</f>
        <v>18455</v>
      </c>
      <c r="I16" s="311">
        <v>20553</v>
      </c>
      <c r="J16" s="311">
        <v>22794</v>
      </c>
      <c r="K16" s="311"/>
    </row>
    <row r="17" spans="1:11" ht="13">
      <c r="A17" s="312" t="s">
        <v>240</v>
      </c>
      <c r="B17" s="317"/>
      <c r="C17" s="317"/>
      <c r="D17" s="318">
        <v>2012</v>
      </c>
      <c r="E17" s="318">
        <v>4247</v>
      </c>
      <c r="F17" s="318">
        <v>5531</v>
      </c>
      <c r="G17" s="322">
        <v>24379</v>
      </c>
      <c r="H17" s="318">
        <v>2846</v>
      </c>
      <c r="I17" s="318">
        <v>3110</v>
      </c>
      <c r="J17" s="318">
        <v>7988</v>
      </c>
      <c r="K17" s="322"/>
    </row>
    <row r="18" spans="1:11" ht="13">
      <c r="A18" s="312" t="s">
        <v>241</v>
      </c>
      <c r="B18" s="317"/>
      <c r="C18" s="317"/>
      <c r="D18" s="318"/>
      <c r="E18" s="318">
        <v>91582</v>
      </c>
      <c r="F18" s="318"/>
      <c r="G18" s="322"/>
      <c r="H18" s="318">
        <v>83075</v>
      </c>
      <c r="I18" s="318"/>
      <c r="J18" s="318" t="s">
        <v>258</v>
      </c>
      <c r="K18" s="322"/>
    </row>
    <row r="19" spans="1:11" ht="13.5" thickBot="1">
      <c r="A19" s="309" t="s">
        <v>242</v>
      </c>
      <c r="B19" s="309"/>
      <c r="C19" s="310"/>
      <c r="D19" s="311">
        <v>19950</v>
      </c>
      <c r="E19" s="311">
        <v>118945</v>
      </c>
      <c r="F19" s="311">
        <v>30016</v>
      </c>
      <c r="G19" s="311">
        <v>52565</v>
      </c>
      <c r="H19" s="311">
        <v>104376</v>
      </c>
      <c r="I19" s="311">
        <v>23663</v>
      </c>
      <c r="J19" s="311">
        <v>30782</v>
      </c>
      <c r="K19" s="311"/>
    </row>
    <row r="20" spans="1:11" s="317" customFormat="1"/>
    <row r="21" spans="1:11" s="317" customFormat="1"/>
    <row r="22" spans="1:11" s="317" customFormat="1">
      <c r="A22" s="337" t="s">
        <v>244</v>
      </c>
    </row>
    <row r="23" spans="1:11" ht="13.5" thickBot="1">
      <c r="A23" s="309" t="s">
        <v>239</v>
      </c>
      <c r="B23" s="309"/>
      <c r="C23" s="310"/>
      <c r="D23" s="311">
        <f>D26-D25-D24</f>
        <v>3489</v>
      </c>
      <c r="E23" s="311">
        <f t="shared" ref="E23:H23" si="4">E26-E25-E24</f>
        <v>3990</v>
      </c>
      <c r="F23" s="311">
        <f t="shared" si="4"/>
        <v>1971</v>
      </c>
      <c r="G23" s="311">
        <f t="shared" si="4"/>
        <v>2874</v>
      </c>
      <c r="H23" s="311">
        <f t="shared" si="4"/>
        <v>1598</v>
      </c>
      <c r="I23" s="311">
        <v>2610</v>
      </c>
      <c r="J23" s="311">
        <v>5404</v>
      </c>
      <c r="K23" s="311"/>
    </row>
    <row r="24" spans="1:11" ht="13">
      <c r="A24" s="312" t="s">
        <v>240</v>
      </c>
      <c r="B24" s="317"/>
      <c r="C24" s="317"/>
      <c r="D24" s="318">
        <v>136</v>
      </c>
      <c r="E24" s="318">
        <v>130</v>
      </c>
      <c r="F24" s="318">
        <v>225</v>
      </c>
      <c r="G24" s="322">
        <v>261</v>
      </c>
      <c r="H24" s="318">
        <v>135</v>
      </c>
      <c r="I24" s="318">
        <v>206</v>
      </c>
      <c r="J24" s="318">
        <v>146</v>
      </c>
      <c r="K24" s="322"/>
    </row>
    <row r="25" spans="1:11" ht="13">
      <c r="A25" s="312" t="s">
        <v>241</v>
      </c>
      <c r="B25" s="317"/>
      <c r="C25" s="317"/>
      <c r="D25" s="318"/>
      <c r="E25" s="318"/>
      <c r="F25" s="318"/>
      <c r="G25" s="322"/>
      <c r="H25" s="318"/>
      <c r="I25" s="318"/>
      <c r="J25" s="318" t="s">
        <v>258</v>
      </c>
      <c r="K25" s="322"/>
    </row>
    <row r="26" spans="1:11" ht="13.5" thickBot="1">
      <c r="A26" s="309" t="s">
        <v>242</v>
      </c>
      <c r="B26" s="309"/>
      <c r="C26" s="310"/>
      <c r="D26" s="311">
        <v>3625</v>
      </c>
      <c r="E26" s="311">
        <v>4120</v>
      </c>
      <c r="F26" s="311">
        <v>2196</v>
      </c>
      <c r="G26" s="311">
        <v>3135</v>
      </c>
      <c r="H26" s="311">
        <v>1733</v>
      </c>
      <c r="I26" s="311">
        <v>2816</v>
      </c>
      <c r="J26" s="311">
        <v>5550</v>
      </c>
      <c r="K26" s="311"/>
    </row>
    <row r="27" spans="1:11" s="317" customFormat="1"/>
    <row r="28" spans="1:11" s="317" customFormat="1"/>
    <row r="29" spans="1:11" s="317" customFormat="1"/>
    <row r="30" spans="1:11" s="317" customFormat="1">
      <c r="E30" s="357"/>
      <c r="F30" s="357"/>
      <c r="G30" s="357"/>
    </row>
    <row r="31" spans="1:11" s="317" customFormat="1">
      <c r="E31" s="357"/>
      <c r="F31" s="357"/>
      <c r="G31" s="357"/>
    </row>
    <row r="32" spans="1:11" s="317" customFormat="1">
      <c r="E32" s="357"/>
      <c r="F32" s="357"/>
      <c r="G32" s="357"/>
    </row>
    <row r="33" spans="5:7" s="317" customFormat="1">
      <c r="E33" s="357"/>
      <c r="F33" s="357"/>
      <c r="G33" s="357"/>
    </row>
    <row r="34" spans="5:7" s="317" customFormat="1">
      <c r="E34" s="357"/>
      <c r="F34" s="357"/>
      <c r="G34" s="357"/>
    </row>
    <row r="35" spans="5:7" s="317" customFormat="1">
      <c r="E35" s="357"/>
      <c r="F35" s="357"/>
      <c r="G35" s="357"/>
    </row>
    <row r="36" spans="5:7" s="317" customFormat="1">
      <c r="E36" s="357"/>
      <c r="F36" s="357"/>
      <c r="G36" s="357"/>
    </row>
    <row r="37" spans="5:7" s="317" customFormat="1">
      <c r="E37" s="357"/>
      <c r="F37" s="357"/>
      <c r="G37" s="357"/>
    </row>
    <row r="38" spans="5:7" s="317" customFormat="1"/>
    <row r="39" spans="5:7" s="317" customFormat="1"/>
    <row r="40" spans="5:7" s="317" customFormat="1"/>
    <row r="41" spans="5:7" s="317" customFormat="1"/>
    <row r="42" spans="5:7" s="317" customFormat="1"/>
    <row r="43" spans="5:7" s="317" customFormat="1"/>
    <row r="44" spans="5:7" s="317" customFormat="1"/>
    <row r="45" spans="5:7" s="317" customFormat="1"/>
    <row r="46" spans="5:7" s="317" customFormat="1"/>
    <row r="47" spans="5:7" s="317" customFormat="1"/>
    <row r="48" spans="5:7" s="317" customFormat="1"/>
    <row r="49" s="317" customFormat="1"/>
    <row r="50" s="317" customFormat="1"/>
    <row r="51" s="317" customFormat="1"/>
    <row r="52" s="317" customFormat="1"/>
    <row r="53" s="317" customFormat="1"/>
    <row r="54" s="317" customFormat="1"/>
    <row r="55" s="317" customFormat="1"/>
    <row r="56" s="317" customFormat="1"/>
    <row r="57" s="317" customFormat="1"/>
    <row r="58" s="317" customFormat="1"/>
    <row r="59" s="317" customFormat="1"/>
    <row r="60" s="317" customFormat="1"/>
    <row r="61" s="317" customFormat="1"/>
    <row r="62" s="317" customFormat="1"/>
    <row r="63" s="317" customFormat="1"/>
    <row r="64" s="317" customFormat="1"/>
    <row r="65" s="317" customFormat="1"/>
    <row r="66" s="317" customFormat="1"/>
    <row r="67" s="317" customFormat="1"/>
    <row r="68" s="317" customFormat="1"/>
    <row r="69" s="317" customFormat="1"/>
    <row r="70" s="317" customFormat="1"/>
    <row r="71" s="317" customFormat="1"/>
    <row r="72" s="317" customFormat="1"/>
    <row r="73" s="317" customFormat="1"/>
    <row r="74" s="317" customFormat="1"/>
    <row r="75" s="317" customFormat="1"/>
    <row r="76" s="317" customFormat="1"/>
    <row r="77" s="317" customFormat="1"/>
    <row r="78" s="317" customFormat="1"/>
    <row r="79" s="317" customFormat="1"/>
    <row r="80" s="317" customFormat="1"/>
    <row r="81" s="317" customFormat="1"/>
    <row r="82" s="317" customFormat="1"/>
    <row r="83" s="317" customFormat="1"/>
    <row r="84" s="317" customFormat="1"/>
    <row r="85" s="317" customFormat="1"/>
    <row r="86" s="317" customFormat="1"/>
    <row r="87" s="317" customFormat="1"/>
    <row r="88" s="317" customFormat="1"/>
    <row r="89" s="317" customFormat="1"/>
    <row r="90" s="317" customFormat="1"/>
    <row r="91" s="317" customFormat="1"/>
    <row r="92" s="317" customFormat="1"/>
    <row r="93" s="317" customFormat="1"/>
    <row r="94" s="317" customFormat="1"/>
    <row r="95" s="317" customFormat="1"/>
    <row r="96" s="317" customFormat="1"/>
    <row r="97" s="317" customFormat="1"/>
    <row r="98" s="317" customFormat="1"/>
    <row r="99" s="317" customFormat="1"/>
    <row r="100" s="317" customFormat="1"/>
    <row r="101" s="317" customFormat="1"/>
    <row r="102" s="317" customFormat="1"/>
    <row r="103" s="317" customFormat="1"/>
    <row r="104" s="317" customFormat="1"/>
    <row r="105" s="317" customFormat="1"/>
    <row r="106" s="317" customFormat="1"/>
    <row r="107" s="317" customFormat="1"/>
    <row r="108" s="317" customFormat="1"/>
    <row r="109" s="317" customFormat="1"/>
    <row r="110" s="317" customFormat="1"/>
    <row r="111" s="317" customFormat="1"/>
    <row r="112" s="317" customFormat="1"/>
    <row r="113" s="317" customFormat="1"/>
    <row r="114" s="317" customFormat="1"/>
    <row r="115" s="317" customFormat="1"/>
    <row r="116" s="317" customFormat="1"/>
    <row r="117" s="317" customFormat="1"/>
    <row r="118" s="317" customFormat="1"/>
    <row r="119" s="317" customFormat="1"/>
    <row r="120" s="317" customFormat="1"/>
    <row r="121" s="317" customFormat="1"/>
    <row r="122" s="317" customFormat="1"/>
    <row r="123" s="317" customFormat="1"/>
    <row r="124" s="317" customFormat="1"/>
    <row r="125" s="317" customFormat="1"/>
    <row r="126" s="317" customFormat="1"/>
    <row r="127" s="317" customFormat="1"/>
    <row r="128" s="317" customFormat="1"/>
    <row r="129" s="317" customFormat="1"/>
    <row r="130" s="317" customFormat="1"/>
    <row r="131" s="317" customFormat="1"/>
    <row r="132" s="317" customFormat="1"/>
    <row r="133" s="317" customFormat="1"/>
    <row r="134" s="317" customFormat="1"/>
    <row r="135" s="317" customFormat="1"/>
    <row r="136" s="317" customFormat="1"/>
    <row r="137" s="317" customFormat="1"/>
    <row r="138" s="317" customFormat="1"/>
    <row r="139" s="317" customFormat="1"/>
    <row r="140" s="317" customFormat="1"/>
    <row r="141" s="317" customFormat="1"/>
    <row r="142" s="317" customFormat="1"/>
    <row r="143" s="317" customFormat="1"/>
    <row r="144" s="317" customFormat="1"/>
    <row r="145" s="317" customFormat="1"/>
    <row r="146" s="317" customFormat="1"/>
    <row r="147" s="317" customFormat="1"/>
    <row r="148" s="317" customFormat="1"/>
    <row r="149" s="317" customFormat="1"/>
    <row r="150" s="317" customFormat="1"/>
    <row r="151" s="317" customFormat="1"/>
    <row r="152" s="317" customFormat="1"/>
    <row r="153" s="317" customFormat="1"/>
    <row r="154" s="317" customFormat="1"/>
    <row r="155" s="317" customFormat="1"/>
    <row r="156" s="317" customFormat="1"/>
    <row r="157" s="317" customFormat="1"/>
    <row r="158" s="317" customFormat="1"/>
    <row r="159" s="317" customFormat="1"/>
    <row r="160" s="317" customFormat="1"/>
    <row r="161" s="317" customFormat="1"/>
    <row r="162" s="317" customFormat="1"/>
    <row r="163" s="317" customFormat="1"/>
    <row r="164" s="317" customFormat="1"/>
    <row r="165" s="317" customFormat="1"/>
    <row r="166" s="317" customFormat="1"/>
    <row r="167" s="317" customFormat="1"/>
    <row r="168" s="317" customFormat="1"/>
    <row r="169" s="317" customFormat="1"/>
    <row r="170" s="317" customFormat="1"/>
    <row r="171" s="317" customFormat="1"/>
    <row r="172" s="317" customFormat="1"/>
    <row r="173" s="317" customFormat="1"/>
    <row r="174" s="317" customFormat="1"/>
    <row r="175" s="317" customFormat="1"/>
    <row r="176" s="317" customFormat="1"/>
    <row r="177" s="317" customFormat="1"/>
    <row r="178" s="317" customFormat="1"/>
    <row r="179" s="317" customFormat="1"/>
    <row r="180" s="317" customFormat="1"/>
    <row r="181" s="317" customFormat="1"/>
    <row r="182" s="317" customFormat="1"/>
    <row r="183" s="317" customFormat="1"/>
    <row r="184" s="317" customFormat="1"/>
    <row r="185" s="317" customFormat="1"/>
    <row r="186" s="317" customFormat="1"/>
    <row r="187" s="317" customFormat="1"/>
    <row r="188" s="317" customFormat="1"/>
    <row r="189" s="317" customFormat="1"/>
    <row r="190" s="317" customFormat="1"/>
    <row r="191" s="317" customFormat="1"/>
    <row r="192" s="317" customFormat="1"/>
    <row r="193" s="317" customFormat="1"/>
    <row r="194" s="317" customFormat="1"/>
    <row r="195" s="317" customFormat="1"/>
    <row r="196" s="317" customFormat="1"/>
    <row r="197" s="317" customFormat="1"/>
    <row r="198" s="317" customFormat="1"/>
    <row r="199" s="317" customFormat="1"/>
    <row r="200" s="317" customFormat="1"/>
    <row r="201" s="317" customFormat="1"/>
    <row r="202" s="317" customFormat="1"/>
    <row r="203" s="317" customFormat="1"/>
    <row r="204" s="317" customFormat="1"/>
    <row r="205" s="317" customFormat="1"/>
    <row r="206" s="317" customFormat="1"/>
    <row r="207" s="317" customFormat="1"/>
    <row r="208" s="317" customFormat="1"/>
    <row r="209" s="317" customFormat="1"/>
    <row r="210" s="317" customFormat="1"/>
    <row r="211" s="317" customFormat="1"/>
    <row r="212" s="317" customFormat="1"/>
    <row r="213" s="317" customFormat="1"/>
    <row r="214" s="317" customFormat="1"/>
    <row r="215" s="317" customFormat="1"/>
    <row r="216" s="317" customFormat="1"/>
    <row r="217" s="317" customFormat="1"/>
    <row r="218" s="317" customFormat="1"/>
    <row r="219" s="317" customFormat="1"/>
    <row r="220" s="317" customFormat="1"/>
    <row r="221" s="317" customFormat="1"/>
    <row r="222" s="317" customFormat="1"/>
    <row r="223" s="317" customFormat="1"/>
    <row r="224" s="317" customFormat="1"/>
    <row r="225" s="317" customFormat="1"/>
    <row r="226" s="317" customFormat="1"/>
    <row r="227" s="317" customFormat="1"/>
    <row r="228" s="317" customFormat="1"/>
    <row r="229" s="317" customFormat="1"/>
    <row r="230" s="317" customFormat="1"/>
    <row r="231" s="317" customFormat="1"/>
    <row r="232" s="317" customFormat="1"/>
    <row r="233" s="317" customFormat="1"/>
    <row r="234" s="317" customFormat="1"/>
    <row r="235" s="317" customFormat="1"/>
    <row r="236" s="317" customFormat="1"/>
    <row r="237" s="317" customFormat="1"/>
    <row r="238" s="317" customFormat="1"/>
    <row r="239" s="317" customFormat="1"/>
    <row r="240" s="317" customFormat="1"/>
    <row r="241" s="317" customFormat="1"/>
    <row r="242" s="317" customFormat="1"/>
    <row r="243" s="317" customFormat="1"/>
    <row r="244" s="317" customFormat="1"/>
    <row r="245" s="317" customFormat="1"/>
    <row r="246" s="317" customFormat="1"/>
    <row r="247" s="317" customFormat="1"/>
    <row r="248" s="317" customFormat="1"/>
    <row r="249" s="317" customFormat="1"/>
    <row r="250" s="317" customFormat="1"/>
    <row r="251" s="317" customFormat="1"/>
    <row r="252" s="317" customFormat="1"/>
    <row r="253" s="317" customFormat="1"/>
    <row r="254" s="317" customFormat="1"/>
    <row r="255" s="317" customFormat="1"/>
    <row r="256" s="317" customFormat="1"/>
    <row r="257" s="317" customFormat="1"/>
    <row r="258" s="317" customFormat="1"/>
    <row r="259" s="317" customFormat="1"/>
    <row r="260" s="317" customFormat="1"/>
    <row r="261" s="317" customFormat="1"/>
    <row r="262" s="317" customFormat="1"/>
    <row r="263" s="317" customFormat="1"/>
    <row r="264" s="317" customFormat="1"/>
    <row r="265" s="317" customFormat="1"/>
    <row r="266" s="317" customFormat="1"/>
    <row r="267" s="317" customFormat="1"/>
    <row r="268" s="317" customFormat="1"/>
    <row r="269" s="317" customFormat="1"/>
    <row r="270" s="317" customFormat="1"/>
    <row r="271" s="317" customFormat="1"/>
    <row r="272" s="317" customFormat="1"/>
    <row r="273" s="317" customFormat="1"/>
    <row r="274" s="317" customFormat="1"/>
    <row r="275" s="317" customFormat="1"/>
    <row r="276" s="317" customFormat="1"/>
    <row r="277" s="317" customFormat="1"/>
    <row r="278" s="317" customFormat="1"/>
    <row r="279" s="317" customFormat="1"/>
    <row r="280" s="317" customFormat="1"/>
    <row r="281" s="317" customFormat="1"/>
    <row r="282" s="317" customFormat="1"/>
    <row r="283" s="317" customFormat="1"/>
    <row r="284" s="317" customFormat="1"/>
    <row r="285" s="317" customFormat="1"/>
    <row r="286" s="317" customFormat="1"/>
    <row r="287" s="317" customFormat="1"/>
    <row r="288" s="317" customFormat="1"/>
    <row r="289" s="317" customFormat="1"/>
    <row r="290" s="317" customFormat="1"/>
    <row r="291" s="317" customFormat="1"/>
    <row r="292" s="317" customFormat="1"/>
    <row r="293" s="317" customFormat="1"/>
    <row r="294" s="317" customFormat="1"/>
    <row r="295" s="317" customFormat="1"/>
    <row r="296" s="317" customFormat="1"/>
    <row r="297" s="317" customFormat="1"/>
    <row r="298" s="317" customFormat="1"/>
    <row r="299" s="317" customFormat="1"/>
    <row r="300" s="317" customFormat="1"/>
    <row r="301" s="317" customFormat="1"/>
    <row r="302" s="317" customFormat="1"/>
    <row r="303" s="317" customFormat="1"/>
    <row r="304" s="317" customFormat="1"/>
    <row r="305" s="317" customFormat="1"/>
    <row r="306" s="317" customFormat="1"/>
    <row r="307" s="317" customFormat="1"/>
    <row r="308" s="317" customFormat="1"/>
    <row r="309" s="317" customFormat="1"/>
    <row r="310" s="317" customFormat="1"/>
    <row r="311" s="317" customFormat="1"/>
    <row r="312" s="317" customFormat="1"/>
    <row r="313" s="317" customFormat="1"/>
    <row r="314" s="317" customFormat="1"/>
    <row r="315" s="317" customFormat="1"/>
    <row r="316" s="317" customFormat="1"/>
    <row r="317" s="317" customFormat="1"/>
    <row r="318" s="317" customFormat="1"/>
    <row r="319" s="317" customFormat="1"/>
    <row r="320" s="317" customFormat="1"/>
    <row r="321" s="317" customFormat="1"/>
    <row r="322" s="317" customFormat="1"/>
    <row r="323" s="317" customFormat="1"/>
    <row r="324" s="317" customFormat="1"/>
    <row r="325" s="317" customFormat="1"/>
    <row r="326" s="317" customFormat="1"/>
    <row r="327" s="317" customFormat="1"/>
    <row r="328" s="317" customFormat="1"/>
    <row r="329" s="317" customFormat="1"/>
    <row r="330" s="317" customFormat="1"/>
    <row r="331" s="317" customFormat="1"/>
    <row r="332" s="317" customFormat="1"/>
    <row r="333" s="317" customFormat="1"/>
    <row r="334" s="317" customFormat="1"/>
    <row r="335" s="317" customFormat="1"/>
    <row r="336" s="317" customFormat="1"/>
    <row r="337" s="317" customFormat="1"/>
    <row r="338" s="317" customFormat="1"/>
    <row r="339" s="317" customFormat="1"/>
    <row r="340" s="317" customFormat="1"/>
    <row r="341" s="317" customFormat="1"/>
    <row r="342" s="317" customFormat="1"/>
    <row r="343" s="317" customFormat="1"/>
    <row r="344" s="317" customFormat="1"/>
    <row r="345" s="317" customFormat="1"/>
    <row r="346" s="317" customFormat="1"/>
    <row r="347" s="317" customFormat="1"/>
    <row r="348" s="317" customFormat="1"/>
    <row r="349" s="317" customFormat="1"/>
    <row r="350" s="317" customFormat="1"/>
    <row r="351" s="317" customFormat="1"/>
    <row r="352" s="317" customFormat="1"/>
    <row r="353" s="317" customFormat="1"/>
    <row r="354" s="317" customFormat="1"/>
    <row r="355" s="317" customFormat="1"/>
    <row r="356" s="317" customFormat="1"/>
    <row r="357" s="317" customFormat="1"/>
    <row r="358" s="317" customFormat="1"/>
    <row r="359" s="317" customFormat="1"/>
    <row r="360" s="317" customFormat="1"/>
    <row r="361" s="317" customFormat="1"/>
    <row r="362" s="317" customFormat="1"/>
    <row r="363" s="317" customFormat="1"/>
    <row r="364" s="317" customFormat="1"/>
    <row r="365" s="317" customFormat="1"/>
    <row r="366" s="317" customFormat="1"/>
    <row r="367" s="317" customFormat="1"/>
    <row r="368" s="317" customFormat="1"/>
    <row r="369" s="317" customFormat="1"/>
    <row r="370" s="317" customFormat="1"/>
    <row r="371" s="317" customFormat="1"/>
    <row r="372" s="317" customFormat="1"/>
    <row r="373" s="317" customFormat="1"/>
    <row r="374" s="317" customFormat="1"/>
    <row r="375" s="317" customFormat="1"/>
    <row r="376" s="317" customFormat="1"/>
    <row r="377" s="317" customFormat="1"/>
    <row r="378" s="317" customFormat="1"/>
    <row r="379" s="317" customFormat="1"/>
    <row r="380" s="317" customFormat="1"/>
    <row r="381" s="317" customFormat="1"/>
    <row r="382" s="317" customFormat="1"/>
    <row r="383" s="317" customFormat="1"/>
    <row r="384" s="317" customFormat="1"/>
    <row r="385" s="317" customFormat="1"/>
    <row r="386" s="317" customFormat="1"/>
    <row r="387" s="317" customFormat="1"/>
    <row r="388" s="317" customFormat="1"/>
    <row r="389" s="317" customFormat="1"/>
    <row r="390" s="317" customFormat="1"/>
    <row r="391" s="317" customFormat="1"/>
    <row r="392" s="317" customFormat="1"/>
    <row r="393" s="317" customFormat="1"/>
    <row r="394" s="317" customFormat="1"/>
    <row r="395" s="317" customFormat="1"/>
    <row r="396" s="317" customFormat="1"/>
    <row r="397" s="317" customFormat="1"/>
    <row r="398" s="317" customFormat="1"/>
    <row r="399" s="317" customFormat="1"/>
    <row r="400" s="317" customFormat="1"/>
    <row r="401" s="317" customFormat="1"/>
    <row r="402" s="317" customFormat="1"/>
    <row r="403" s="317" customFormat="1"/>
    <row r="404" s="317" customFormat="1"/>
    <row r="405" s="317" customFormat="1"/>
    <row r="406" s="317" customFormat="1"/>
    <row r="407" s="317" customFormat="1"/>
    <row r="408" s="317" customFormat="1"/>
    <row r="409" s="317" customFormat="1"/>
    <row r="410" s="317" customFormat="1"/>
    <row r="411" s="317" customFormat="1"/>
    <row r="412" s="317" customFormat="1"/>
    <row r="413" s="317" customFormat="1"/>
    <row r="414" s="317" customFormat="1"/>
    <row r="415" s="317" customFormat="1"/>
    <row r="416" s="317" customFormat="1"/>
    <row r="417" s="317" customFormat="1"/>
    <row r="418" s="317" customFormat="1"/>
    <row r="419" s="317" customFormat="1"/>
    <row r="420" s="317" customFormat="1"/>
    <row r="421" s="317" customFormat="1"/>
    <row r="422" s="317" customFormat="1"/>
    <row r="423" s="317" customFormat="1"/>
    <row r="424" s="317" customFormat="1"/>
    <row r="425" s="317" customFormat="1"/>
    <row r="426" s="317" customFormat="1"/>
    <row r="427" s="317" customFormat="1"/>
    <row r="428" s="317" customFormat="1"/>
    <row r="429" s="317" customFormat="1"/>
    <row r="430" s="317" customFormat="1"/>
    <row r="431" s="317" customFormat="1"/>
    <row r="432" s="317" customFormat="1"/>
    <row r="433" s="317" customFormat="1"/>
    <row r="434" s="317" customFormat="1"/>
    <row r="435" s="317" customFormat="1"/>
    <row r="436" s="317" customFormat="1"/>
    <row r="437" s="317" customFormat="1"/>
    <row r="438" s="317" customFormat="1"/>
    <row r="439" s="317" customFormat="1"/>
    <row r="440" s="317" customFormat="1"/>
    <row r="441" s="317" customFormat="1"/>
    <row r="442" s="317" customFormat="1"/>
    <row r="443" s="317" customFormat="1"/>
    <row r="444" s="317" customFormat="1"/>
    <row r="445" s="317" customFormat="1"/>
    <row r="446" s="317" customFormat="1"/>
    <row r="447" s="317" customFormat="1"/>
    <row r="448" s="317" customFormat="1"/>
    <row r="449" s="317" customFormat="1"/>
    <row r="450" s="317" customFormat="1"/>
    <row r="451" s="317" customFormat="1"/>
    <row r="452" s="317" customFormat="1"/>
    <row r="453" s="317" customFormat="1"/>
    <row r="454" s="317" customFormat="1"/>
    <row r="455" s="317" customFormat="1"/>
    <row r="456" s="317" customFormat="1"/>
    <row r="457" s="317" customFormat="1"/>
    <row r="458" s="317" customFormat="1"/>
    <row r="459" s="317" customFormat="1"/>
    <row r="460" s="317" customFormat="1"/>
    <row r="461" s="317" customFormat="1"/>
    <row r="462" s="317" customFormat="1"/>
    <row r="463" s="317" customFormat="1"/>
    <row r="464" s="317" customFormat="1"/>
    <row r="465" s="317" customFormat="1"/>
    <row r="466" s="317" customFormat="1"/>
    <row r="467" s="317" customFormat="1"/>
    <row r="468" s="317" customFormat="1"/>
    <row r="469" s="317" customFormat="1"/>
    <row r="470" s="317" customFormat="1"/>
    <row r="471" s="317" customFormat="1"/>
    <row r="472" s="317" customFormat="1"/>
    <row r="473" s="317" customFormat="1"/>
    <row r="474" s="317" customFormat="1"/>
    <row r="475" s="317" customFormat="1"/>
    <row r="476" s="317" customFormat="1"/>
    <row r="477" s="317" customFormat="1"/>
    <row r="478" s="317" customFormat="1"/>
    <row r="479" s="317" customFormat="1"/>
    <row r="480" s="317" customFormat="1"/>
    <row r="481" s="317" customFormat="1"/>
    <row r="482" s="317" customFormat="1"/>
    <row r="483" s="317" customFormat="1"/>
    <row r="484" s="317" customFormat="1"/>
    <row r="485" s="317" customFormat="1"/>
    <row r="486" s="317" customFormat="1"/>
    <row r="487" s="317" customFormat="1"/>
    <row r="488" s="317" customFormat="1"/>
    <row r="489" s="317" customFormat="1"/>
    <row r="490" s="317" customFormat="1"/>
    <row r="491" s="317" customFormat="1"/>
    <row r="492" s="317" customFormat="1"/>
    <row r="493" s="317" customFormat="1"/>
    <row r="494" s="317" customFormat="1"/>
    <row r="495" s="317" customFormat="1"/>
    <row r="496" s="317" customFormat="1"/>
    <row r="497" s="317" customFormat="1"/>
    <row r="498" s="317" customFormat="1"/>
    <row r="499" s="317" customFormat="1"/>
    <row r="500" s="317" customFormat="1"/>
    <row r="501" s="317" customFormat="1"/>
    <row r="502" s="317" customFormat="1"/>
    <row r="503" s="317" customFormat="1"/>
    <row r="504" s="317" customFormat="1"/>
    <row r="505" s="317" customFormat="1"/>
    <row r="506" s="317" customFormat="1"/>
    <row r="507" s="317" customFormat="1"/>
    <row r="508" s="317" customFormat="1"/>
    <row r="509" s="317" customFormat="1"/>
    <row r="510" s="317" customFormat="1"/>
    <row r="511" s="317" customFormat="1"/>
    <row r="512" s="317" customFormat="1"/>
    <row r="513" s="317" customFormat="1"/>
    <row r="514" s="317" customFormat="1"/>
    <row r="515" s="317" customFormat="1"/>
    <row r="516" s="317" customFormat="1"/>
    <row r="517" s="317" customFormat="1"/>
    <row r="518" s="317" customFormat="1"/>
    <row r="519" s="317" customFormat="1"/>
    <row r="520" s="317" customFormat="1"/>
    <row r="521" s="317" customFormat="1"/>
    <row r="522" s="317" customFormat="1"/>
    <row r="523" s="317" customFormat="1"/>
    <row r="524" s="317" customFormat="1"/>
    <row r="525" s="317" customFormat="1"/>
    <row r="526" s="317" customFormat="1"/>
    <row r="527" s="317" customFormat="1"/>
    <row r="528" s="317" customFormat="1"/>
    <row r="529" s="317" customFormat="1"/>
    <row r="530" s="317" customFormat="1"/>
    <row r="531" s="317" customFormat="1"/>
    <row r="532" s="317" customFormat="1"/>
    <row r="533" s="317" customFormat="1"/>
    <row r="534" s="317" customFormat="1"/>
    <row r="535" s="317" customFormat="1"/>
    <row r="536" s="317" customFormat="1"/>
    <row r="537" s="317" customFormat="1"/>
    <row r="538" s="317" customFormat="1"/>
    <row r="539" s="317" customFormat="1"/>
    <row r="540" s="317" customFormat="1"/>
    <row r="541" s="317" customFormat="1"/>
    <row r="542" s="317" customFormat="1"/>
    <row r="543" s="317" customFormat="1"/>
    <row r="544" s="317" customFormat="1"/>
    <row r="545" s="317" customFormat="1"/>
    <row r="546" s="317" customFormat="1"/>
    <row r="547" s="317" customFormat="1"/>
    <row r="548" s="317" customFormat="1"/>
    <row r="549" s="317" customFormat="1"/>
    <row r="550" s="317" customFormat="1"/>
    <row r="551" s="317" customFormat="1"/>
    <row r="552" s="317" customFormat="1"/>
    <row r="553" s="317" customFormat="1"/>
    <row r="554" s="317" customFormat="1"/>
    <row r="555" s="317" customFormat="1"/>
    <row r="556" s="317" customFormat="1"/>
    <row r="557" s="317" customFormat="1"/>
    <row r="558" s="317" customFormat="1"/>
    <row r="559" s="317" customFormat="1"/>
    <row r="560" s="317" customFormat="1"/>
    <row r="561" s="317" customFormat="1"/>
    <row r="562" s="317" customFormat="1"/>
    <row r="563" s="317" customFormat="1"/>
    <row r="564" s="317" customFormat="1"/>
    <row r="565" s="317" customFormat="1"/>
    <row r="566" s="317" customFormat="1"/>
    <row r="567" s="317" customFormat="1"/>
    <row r="568" s="317" customFormat="1"/>
    <row r="569" s="317" customFormat="1"/>
    <row r="570" s="317" customFormat="1"/>
    <row r="571" s="317" customFormat="1"/>
    <row r="572" s="317" customFormat="1"/>
    <row r="573" s="317" customFormat="1"/>
    <row r="574" s="317" customFormat="1"/>
    <row r="575" s="317" customFormat="1"/>
    <row r="576" s="317" customFormat="1"/>
    <row r="577" s="317" customFormat="1"/>
    <row r="578" s="317" customFormat="1"/>
    <row r="579" s="317" customFormat="1"/>
    <row r="580" s="317" customFormat="1"/>
    <row r="581" s="317" customFormat="1"/>
    <row r="582" s="317" customFormat="1"/>
    <row r="583" s="317" customFormat="1"/>
    <row r="584" s="317" customFormat="1"/>
    <row r="585" s="317" customFormat="1"/>
    <row r="586" s="317" customFormat="1"/>
    <row r="587" s="317" customFormat="1"/>
    <row r="588" s="317" customFormat="1"/>
    <row r="589" s="317" customFormat="1"/>
    <row r="590" s="317" customFormat="1"/>
    <row r="591" s="317" customFormat="1"/>
    <row r="592" s="317" customFormat="1"/>
    <row r="593" s="317" customFormat="1"/>
    <row r="594" s="317" customFormat="1"/>
    <row r="595" s="317" customFormat="1"/>
    <row r="596" s="317" customFormat="1"/>
    <row r="597" s="317" customFormat="1"/>
    <row r="598" s="317" customFormat="1"/>
    <row r="599" s="317" customFormat="1"/>
    <row r="600" s="317" customFormat="1"/>
    <row r="601" s="317" customFormat="1"/>
    <row r="602" s="317" customFormat="1"/>
    <row r="603" s="317" customFormat="1"/>
    <row r="604" s="317" customFormat="1"/>
    <row r="605" s="317" customFormat="1"/>
    <row r="606" s="317" customFormat="1"/>
    <row r="607" s="317" customFormat="1"/>
    <row r="608" s="317" customFormat="1"/>
    <row r="609" s="317" customFormat="1"/>
    <row r="610" s="317" customFormat="1"/>
    <row r="611" s="317" customFormat="1"/>
    <row r="612" s="317" customFormat="1"/>
    <row r="613" s="317" customFormat="1"/>
    <row r="614" s="317" customFormat="1"/>
    <row r="615" s="317" customFormat="1"/>
    <row r="616" s="317" customFormat="1"/>
    <row r="617" s="317" customFormat="1"/>
    <row r="618" s="317" customFormat="1"/>
    <row r="619" s="317" customFormat="1"/>
    <row r="620" s="317" customFormat="1"/>
    <row r="621" s="317" customFormat="1"/>
    <row r="622" s="317" customFormat="1"/>
    <row r="623" s="317" customFormat="1"/>
    <row r="624" s="317" customFormat="1"/>
    <row r="625" s="317" customFormat="1"/>
    <row r="626" s="317" customFormat="1"/>
    <row r="627" s="317" customFormat="1"/>
    <row r="628" s="317" customFormat="1"/>
    <row r="629" s="317" customFormat="1"/>
    <row r="630" s="317" customFormat="1"/>
    <row r="631" s="317" customFormat="1"/>
    <row r="632" s="317" customFormat="1"/>
    <row r="633" s="317" customFormat="1"/>
    <row r="634" s="317" customFormat="1"/>
    <row r="635" s="317" customFormat="1"/>
    <row r="636" s="317" customFormat="1"/>
    <row r="637" s="317" customFormat="1"/>
    <row r="638" s="317" customFormat="1"/>
    <row r="639" s="317" customFormat="1"/>
    <row r="640" s="317" customFormat="1"/>
    <row r="641" s="317" customFormat="1"/>
    <row r="642" s="317" customFormat="1"/>
    <row r="643" s="317" customFormat="1"/>
    <row r="644" s="317" customFormat="1"/>
    <row r="645" s="317" customFormat="1"/>
    <row r="646" s="317" customFormat="1"/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S398"/>
  <sheetViews>
    <sheetView workbookViewId="0">
      <selection activeCell="J6" sqref="J6:J10"/>
    </sheetView>
  </sheetViews>
  <sheetFormatPr defaultRowHeight="12.5"/>
  <cols>
    <col min="2" max="2" width="16.54296875" customWidth="1"/>
    <col min="3" max="3" width="31.54296875" customWidth="1"/>
    <col min="12" max="45" width="8.54296875" style="317"/>
  </cols>
  <sheetData>
    <row r="1" spans="1:11" ht="13" customHeight="1">
      <c r="A1" s="377" t="s">
        <v>5</v>
      </c>
      <c r="B1" s="377"/>
      <c r="C1" s="378"/>
      <c r="D1" s="381">
        <v>2020</v>
      </c>
      <c r="E1" s="382"/>
      <c r="F1" s="382"/>
      <c r="G1" s="383"/>
      <c r="H1" s="381">
        <v>2021</v>
      </c>
      <c r="I1" s="382"/>
      <c r="J1" s="382"/>
      <c r="K1" s="383"/>
    </row>
    <row r="2" spans="1:11" ht="13">
      <c r="A2" s="379"/>
      <c r="B2" s="379"/>
      <c r="C2" s="380"/>
      <c r="D2" s="284" t="s">
        <v>99</v>
      </c>
      <c r="E2" s="284" t="s">
        <v>100</v>
      </c>
      <c r="F2" s="284" t="s">
        <v>101</v>
      </c>
      <c r="G2" s="284" t="s">
        <v>102</v>
      </c>
      <c r="H2" s="284" t="s">
        <v>99</v>
      </c>
      <c r="I2" s="284" t="s">
        <v>100</v>
      </c>
      <c r="J2" s="284" t="s">
        <v>101</v>
      </c>
      <c r="K2" s="284" t="s">
        <v>102</v>
      </c>
    </row>
    <row r="3" spans="1:11" ht="13">
      <c r="A3" s="286"/>
      <c r="B3" s="286"/>
      <c r="C3" s="304"/>
      <c r="D3" s="291"/>
      <c r="E3" s="291"/>
      <c r="F3" s="291"/>
      <c r="G3" s="342"/>
      <c r="H3" s="291"/>
      <c r="I3" s="291"/>
      <c r="J3" s="291"/>
      <c r="K3" s="342"/>
    </row>
    <row r="4" spans="1:11" ht="13">
      <c r="A4" s="286" t="s">
        <v>217</v>
      </c>
      <c r="B4" s="291"/>
      <c r="C4" s="291"/>
      <c r="D4" s="291"/>
      <c r="E4" s="291"/>
      <c r="F4" s="291"/>
      <c r="G4" s="343"/>
      <c r="H4" s="291"/>
      <c r="I4" s="291"/>
      <c r="J4" s="291"/>
      <c r="K4" s="343"/>
    </row>
    <row r="5" spans="1:11" ht="7" customHeight="1">
      <c r="A5" s="289"/>
      <c r="B5" s="305"/>
      <c r="C5" s="291"/>
      <c r="D5" s="291"/>
      <c r="E5" s="291"/>
      <c r="F5" s="291"/>
      <c r="G5" s="306"/>
      <c r="H5" s="291"/>
      <c r="I5" s="291"/>
      <c r="J5" s="291"/>
      <c r="K5" s="306"/>
    </row>
    <row r="6" spans="1:11" ht="13">
      <c r="A6" s="289"/>
      <c r="B6" s="292" t="s">
        <v>54</v>
      </c>
      <c r="C6" s="291"/>
      <c r="D6" s="306">
        <v>12714</v>
      </c>
      <c r="E6" s="306">
        <v>54990</v>
      </c>
      <c r="F6" s="306">
        <v>59111</v>
      </c>
      <c r="G6" s="344">
        <v>59140</v>
      </c>
      <c r="H6" s="306">
        <v>25713</v>
      </c>
      <c r="I6" s="306">
        <v>54185</v>
      </c>
      <c r="J6" s="306">
        <v>53736</v>
      </c>
      <c r="K6" s="344"/>
    </row>
    <row r="7" spans="1:11" ht="13">
      <c r="A7" s="307"/>
      <c r="B7" s="292" t="s">
        <v>218</v>
      </c>
      <c r="C7" s="308"/>
      <c r="D7" s="306">
        <v>-26695</v>
      </c>
      <c r="E7" s="306">
        <v>-82331</v>
      </c>
      <c r="F7" s="306">
        <v>-22291</v>
      </c>
      <c r="G7" s="344">
        <v>-16785</v>
      </c>
      <c r="H7" s="306">
        <v>-29854</v>
      </c>
      <c r="I7" s="306">
        <v>-20828</v>
      </c>
      <c r="J7" s="306">
        <v>-14978</v>
      </c>
      <c r="K7" s="344"/>
    </row>
    <row r="8" spans="1:11" ht="13">
      <c r="A8" s="307"/>
      <c r="B8" s="308" t="s">
        <v>219</v>
      </c>
      <c r="C8" s="308"/>
      <c r="D8" s="306">
        <v>-5344</v>
      </c>
      <c r="E8" s="306">
        <v>-6231</v>
      </c>
      <c r="F8" s="306">
        <v>-5491</v>
      </c>
      <c r="G8" s="344">
        <v>-8048</v>
      </c>
      <c r="H8" s="306">
        <v>-7950</v>
      </c>
      <c r="I8" s="306">
        <v>-7604</v>
      </c>
      <c r="J8" s="306">
        <v>-6255</v>
      </c>
      <c r="K8" s="344"/>
    </row>
    <row r="9" spans="1:11" ht="13">
      <c r="A9" s="297"/>
      <c r="B9" s="292" t="s">
        <v>250</v>
      </c>
      <c r="C9" s="291"/>
      <c r="D9" s="306">
        <v>-984</v>
      </c>
      <c r="E9" s="306">
        <v>-1091</v>
      </c>
      <c r="F9" s="306">
        <v>1876</v>
      </c>
      <c r="G9" s="344">
        <v>-2334</v>
      </c>
      <c r="H9" s="306">
        <v>4979</v>
      </c>
      <c r="I9" s="306">
        <v>-1648</v>
      </c>
      <c r="J9" s="306">
        <v>8427</v>
      </c>
      <c r="K9" s="344"/>
    </row>
    <row r="10" spans="1:11" ht="13.5" thickBot="1">
      <c r="A10" s="309" t="s">
        <v>220</v>
      </c>
      <c r="B10" s="309"/>
      <c r="C10" s="310"/>
      <c r="D10" s="311">
        <v>-18341</v>
      </c>
      <c r="E10" s="311">
        <v>-32481</v>
      </c>
      <c r="F10" s="311">
        <v>29453</v>
      </c>
      <c r="G10" s="311">
        <v>36641</v>
      </c>
      <c r="H10" s="311">
        <f>SUM(H6+H7+H8)-H9</f>
        <v>-17070</v>
      </c>
      <c r="I10" s="311">
        <f>SUM(I6+I7+I8)-I9</f>
        <v>27401</v>
      </c>
      <c r="J10" s="311">
        <f>SUM(J6+J7+J8)-J9</f>
        <v>24076</v>
      </c>
      <c r="K10" s="311"/>
    </row>
    <row r="11" spans="1:11" s="317" customFormat="1" ht="13">
      <c r="A11" s="291"/>
      <c r="B11" s="291"/>
      <c r="C11" s="291"/>
      <c r="D11" s="347"/>
      <c r="E11" s="347"/>
      <c r="F11" s="347"/>
      <c r="G11" s="347"/>
    </row>
    <row r="12" spans="1:11" s="317" customFormat="1" ht="12" customHeight="1">
      <c r="A12" s="341" t="s">
        <v>251</v>
      </c>
      <c r="B12" s="291"/>
      <c r="C12" s="291"/>
      <c r="D12" s="291"/>
      <c r="E12" s="291"/>
      <c r="F12" s="291"/>
      <c r="G12" s="291"/>
    </row>
    <row r="13" spans="1:11" s="317" customFormat="1"/>
    <row r="14" spans="1:11" s="317" customFormat="1"/>
    <row r="15" spans="1:11" s="317" customFormat="1">
      <c r="D15" s="346"/>
      <c r="E15" s="346"/>
    </row>
    <row r="16" spans="1:11" s="317" customFormat="1">
      <c r="D16" s="346"/>
      <c r="E16" s="346"/>
      <c r="F16" s="346"/>
      <c r="G16" s="346"/>
      <c r="H16" s="346"/>
    </row>
    <row r="17" s="317" customFormat="1"/>
    <row r="18" s="317" customFormat="1"/>
    <row r="19" s="317" customFormat="1"/>
    <row r="20" s="317" customFormat="1"/>
    <row r="21" s="317" customFormat="1"/>
    <row r="22" s="317" customFormat="1"/>
    <row r="23" s="317" customFormat="1"/>
    <row r="24" s="317" customFormat="1"/>
    <row r="25" s="317" customFormat="1"/>
    <row r="26" s="317" customFormat="1"/>
    <row r="27" s="317" customFormat="1"/>
    <row r="28" s="317" customFormat="1"/>
    <row r="29" s="317" customFormat="1"/>
    <row r="30" s="317" customFormat="1"/>
    <row r="31" s="317" customFormat="1"/>
    <row r="32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  <row r="49" s="317" customFormat="1"/>
    <row r="50" s="317" customFormat="1"/>
    <row r="51" s="317" customFormat="1"/>
    <row r="52" s="317" customFormat="1"/>
    <row r="53" s="317" customFormat="1"/>
    <row r="54" s="317" customFormat="1"/>
    <row r="55" s="317" customFormat="1"/>
    <row r="56" s="317" customFormat="1"/>
    <row r="57" s="317" customFormat="1"/>
    <row r="58" s="317" customFormat="1"/>
    <row r="59" s="317" customFormat="1"/>
    <row r="60" s="317" customFormat="1"/>
    <row r="61" s="317" customFormat="1"/>
    <row r="62" s="317" customFormat="1"/>
    <row r="63" s="317" customFormat="1"/>
    <row r="64" s="317" customFormat="1"/>
    <row r="65" s="317" customFormat="1"/>
    <row r="66" s="317" customFormat="1"/>
    <row r="67" s="317" customFormat="1"/>
    <row r="68" s="317" customFormat="1"/>
    <row r="69" s="317" customFormat="1"/>
    <row r="70" s="317" customFormat="1"/>
    <row r="71" s="317" customFormat="1"/>
    <row r="72" s="317" customFormat="1"/>
    <row r="73" s="317" customFormat="1"/>
    <row r="74" s="317" customFormat="1"/>
    <row r="75" s="317" customFormat="1"/>
    <row r="76" s="317" customFormat="1"/>
    <row r="77" s="317" customFormat="1"/>
    <row r="78" s="317" customFormat="1"/>
    <row r="79" s="317" customFormat="1"/>
    <row r="80" s="317" customFormat="1"/>
    <row r="81" s="317" customFormat="1"/>
    <row r="82" s="317" customFormat="1"/>
    <row r="83" s="317" customFormat="1"/>
    <row r="84" s="317" customFormat="1"/>
    <row r="85" s="317" customFormat="1"/>
    <row r="86" s="317" customFormat="1"/>
    <row r="87" s="317" customFormat="1"/>
    <row r="88" s="317" customFormat="1"/>
    <row r="89" s="317" customFormat="1"/>
    <row r="90" s="317" customFormat="1"/>
    <row r="91" s="317" customFormat="1"/>
    <row r="92" s="317" customFormat="1"/>
    <row r="93" s="317" customFormat="1"/>
    <row r="94" s="317" customFormat="1"/>
    <row r="95" s="317" customFormat="1"/>
    <row r="96" s="317" customFormat="1"/>
    <row r="97" s="317" customFormat="1"/>
    <row r="98" s="317" customFormat="1"/>
    <row r="99" s="317" customFormat="1"/>
    <row r="100" s="317" customFormat="1"/>
    <row r="101" s="317" customFormat="1"/>
    <row r="102" s="317" customFormat="1"/>
    <row r="103" s="317" customFormat="1"/>
    <row r="104" s="317" customFormat="1"/>
    <row r="105" s="317" customFormat="1"/>
    <row r="106" s="317" customFormat="1"/>
    <row r="107" s="317" customFormat="1"/>
    <row r="108" s="317" customFormat="1"/>
    <row r="109" s="317" customFormat="1"/>
    <row r="110" s="317" customFormat="1"/>
    <row r="111" s="317" customFormat="1"/>
    <row r="112" s="317" customFormat="1"/>
    <row r="113" s="317" customFormat="1"/>
    <row r="114" s="317" customFormat="1"/>
    <row r="115" s="317" customFormat="1"/>
    <row r="116" s="317" customFormat="1"/>
    <row r="117" s="317" customFormat="1"/>
    <row r="118" s="317" customFormat="1"/>
    <row r="119" s="317" customFormat="1"/>
    <row r="120" s="317" customFormat="1"/>
    <row r="121" s="317" customFormat="1"/>
    <row r="122" s="317" customFormat="1"/>
    <row r="123" s="317" customFormat="1"/>
    <row r="124" s="317" customFormat="1"/>
    <row r="125" s="317" customFormat="1"/>
    <row r="126" s="317" customFormat="1"/>
    <row r="127" s="317" customFormat="1"/>
    <row r="128" s="317" customFormat="1"/>
    <row r="129" s="317" customFormat="1"/>
    <row r="130" s="317" customFormat="1"/>
    <row r="131" s="317" customFormat="1"/>
    <row r="132" s="317" customFormat="1"/>
    <row r="133" s="317" customFormat="1"/>
    <row r="134" s="317" customFormat="1"/>
    <row r="135" s="317" customFormat="1"/>
    <row r="136" s="317" customFormat="1"/>
    <row r="137" s="317" customFormat="1"/>
    <row r="138" s="317" customFormat="1"/>
    <row r="139" s="317" customFormat="1"/>
    <row r="140" s="317" customFormat="1"/>
    <row r="141" s="317" customFormat="1"/>
    <row r="142" s="317" customFormat="1"/>
    <row r="143" s="317" customFormat="1"/>
    <row r="144" s="317" customFormat="1"/>
    <row r="145" s="317" customFormat="1"/>
    <row r="146" s="317" customFormat="1"/>
    <row r="147" s="317" customFormat="1"/>
    <row r="148" s="317" customFormat="1"/>
    <row r="149" s="317" customFormat="1"/>
    <row r="150" s="317" customFormat="1"/>
    <row r="151" s="317" customFormat="1"/>
    <row r="152" s="317" customFormat="1"/>
    <row r="153" s="317" customFormat="1"/>
    <row r="154" s="317" customFormat="1"/>
    <row r="155" s="317" customFormat="1"/>
    <row r="156" s="317" customFormat="1"/>
    <row r="157" s="317" customFormat="1"/>
    <row r="158" s="317" customFormat="1"/>
    <row r="159" s="317" customFormat="1"/>
    <row r="160" s="317" customFormat="1"/>
    <row r="161" s="317" customFormat="1"/>
    <row r="162" s="317" customFormat="1"/>
    <row r="163" s="317" customFormat="1"/>
    <row r="164" s="317" customFormat="1"/>
    <row r="165" s="317" customFormat="1"/>
    <row r="166" s="317" customFormat="1"/>
    <row r="167" s="317" customFormat="1"/>
    <row r="168" s="317" customFormat="1"/>
    <row r="169" s="317" customFormat="1"/>
    <row r="170" s="317" customFormat="1"/>
    <row r="171" s="317" customFormat="1"/>
    <row r="172" s="317" customFormat="1"/>
    <row r="173" s="317" customFormat="1"/>
    <row r="174" s="317" customFormat="1"/>
    <row r="175" s="317" customFormat="1"/>
    <row r="176" s="317" customFormat="1"/>
    <row r="177" s="317" customFormat="1"/>
    <row r="178" s="317" customFormat="1"/>
    <row r="179" s="317" customFormat="1"/>
    <row r="180" s="317" customFormat="1"/>
    <row r="181" s="317" customFormat="1"/>
    <row r="182" s="317" customFormat="1"/>
    <row r="183" s="317" customFormat="1"/>
    <row r="184" s="317" customFormat="1"/>
    <row r="185" s="317" customFormat="1"/>
    <row r="186" s="317" customFormat="1"/>
    <row r="187" s="317" customFormat="1"/>
    <row r="188" s="317" customFormat="1"/>
    <row r="189" s="317" customFormat="1"/>
    <row r="190" s="317" customFormat="1"/>
    <row r="191" s="317" customFormat="1"/>
    <row r="192" s="317" customFormat="1"/>
    <row r="193" s="317" customFormat="1"/>
    <row r="194" s="317" customFormat="1"/>
    <row r="195" s="317" customFormat="1"/>
    <row r="196" s="317" customFormat="1"/>
    <row r="197" s="317" customFormat="1"/>
    <row r="198" s="317" customFormat="1"/>
    <row r="199" s="317" customFormat="1"/>
    <row r="200" s="317" customFormat="1"/>
    <row r="201" s="317" customFormat="1"/>
    <row r="202" s="317" customFormat="1"/>
    <row r="203" s="317" customFormat="1"/>
    <row r="204" s="317" customFormat="1"/>
    <row r="205" s="317" customFormat="1"/>
    <row r="206" s="317" customFormat="1"/>
    <row r="207" s="317" customFormat="1"/>
    <row r="208" s="317" customFormat="1"/>
    <row r="209" s="317" customFormat="1"/>
    <row r="210" s="317" customFormat="1"/>
    <row r="211" s="317" customFormat="1"/>
    <row r="212" s="317" customFormat="1"/>
    <row r="213" s="317" customFormat="1"/>
    <row r="214" s="317" customFormat="1"/>
    <row r="215" s="317" customFormat="1"/>
    <row r="216" s="317" customFormat="1"/>
    <row r="217" s="317" customFormat="1"/>
    <row r="218" s="317" customFormat="1"/>
    <row r="219" s="317" customFormat="1"/>
    <row r="220" s="317" customFormat="1"/>
    <row r="221" s="317" customFormat="1"/>
    <row r="222" s="317" customFormat="1"/>
    <row r="223" s="317" customFormat="1"/>
    <row r="224" s="317" customFormat="1"/>
    <row r="225" s="317" customFormat="1"/>
    <row r="226" s="317" customFormat="1"/>
    <row r="227" s="317" customFormat="1"/>
    <row r="228" s="317" customFormat="1"/>
    <row r="229" s="317" customFormat="1"/>
    <row r="230" s="317" customFormat="1"/>
    <row r="231" s="317" customFormat="1"/>
    <row r="232" s="317" customFormat="1"/>
    <row r="233" s="317" customFormat="1"/>
    <row r="234" s="317" customFormat="1"/>
    <row r="235" s="317" customFormat="1"/>
    <row r="236" s="317" customFormat="1"/>
    <row r="237" s="317" customFormat="1"/>
    <row r="238" s="317" customFormat="1"/>
    <row r="239" s="317" customFormat="1"/>
    <row r="240" s="317" customFormat="1"/>
    <row r="241" s="317" customFormat="1"/>
    <row r="242" s="317" customFormat="1"/>
    <row r="243" s="317" customFormat="1"/>
    <row r="244" s="317" customFormat="1"/>
    <row r="245" s="317" customFormat="1"/>
    <row r="246" s="317" customFormat="1"/>
    <row r="247" s="317" customFormat="1"/>
    <row r="248" s="317" customFormat="1"/>
    <row r="249" s="317" customFormat="1"/>
    <row r="250" s="317" customFormat="1"/>
    <row r="251" s="317" customFormat="1"/>
    <row r="252" s="317" customFormat="1"/>
    <row r="253" s="317" customFormat="1"/>
    <row r="254" s="317" customFormat="1"/>
    <row r="255" s="317" customFormat="1"/>
    <row r="256" s="317" customFormat="1"/>
    <row r="257" s="317" customFormat="1"/>
    <row r="258" s="317" customFormat="1"/>
    <row r="259" s="317" customFormat="1"/>
    <row r="260" s="317" customFormat="1"/>
    <row r="261" s="317" customFormat="1"/>
    <row r="262" s="317" customFormat="1"/>
    <row r="263" s="317" customFormat="1"/>
    <row r="264" s="317" customFormat="1"/>
    <row r="265" s="317" customFormat="1"/>
    <row r="266" s="317" customFormat="1"/>
    <row r="267" s="317" customFormat="1"/>
    <row r="268" s="317" customFormat="1"/>
    <row r="269" s="317" customFormat="1"/>
    <row r="270" s="317" customFormat="1"/>
    <row r="271" s="317" customFormat="1"/>
    <row r="272" s="317" customFormat="1"/>
    <row r="273" s="317" customFormat="1"/>
    <row r="274" s="317" customFormat="1"/>
    <row r="275" s="317" customFormat="1"/>
    <row r="276" s="317" customFormat="1"/>
    <row r="277" s="317" customFormat="1"/>
    <row r="278" s="317" customFormat="1"/>
    <row r="279" s="317" customFormat="1"/>
    <row r="280" s="317" customFormat="1"/>
    <row r="281" s="317" customFormat="1"/>
    <row r="282" s="317" customFormat="1"/>
    <row r="283" s="317" customFormat="1"/>
    <row r="284" s="317" customFormat="1"/>
    <row r="285" s="317" customFormat="1"/>
    <row r="286" s="317" customFormat="1"/>
    <row r="287" s="317" customFormat="1"/>
    <row r="288" s="317" customFormat="1"/>
    <row r="289" s="317" customFormat="1"/>
    <row r="290" s="317" customFormat="1"/>
    <row r="291" s="317" customFormat="1"/>
    <row r="292" s="317" customFormat="1"/>
    <row r="293" s="317" customFormat="1"/>
    <row r="294" s="317" customFormat="1"/>
    <row r="295" s="317" customFormat="1"/>
    <row r="296" s="317" customFormat="1"/>
    <row r="297" s="317" customFormat="1"/>
    <row r="298" s="317" customFormat="1"/>
    <row r="299" s="317" customFormat="1"/>
    <row r="300" s="317" customFormat="1"/>
    <row r="301" s="317" customFormat="1"/>
    <row r="302" s="317" customFormat="1"/>
    <row r="303" s="317" customFormat="1"/>
    <row r="304" s="317" customFormat="1"/>
    <row r="305" s="317" customFormat="1"/>
    <row r="306" s="317" customFormat="1"/>
    <row r="307" s="317" customFormat="1"/>
    <row r="308" s="317" customFormat="1"/>
    <row r="309" s="317" customFormat="1"/>
    <row r="310" s="317" customFormat="1"/>
    <row r="311" s="317" customFormat="1"/>
    <row r="312" s="317" customFormat="1"/>
    <row r="313" s="317" customFormat="1"/>
    <row r="314" s="317" customFormat="1"/>
    <row r="315" s="317" customFormat="1"/>
    <row r="316" s="317" customFormat="1"/>
    <row r="317" s="317" customFormat="1"/>
    <row r="318" s="317" customFormat="1"/>
    <row r="319" s="317" customFormat="1"/>
    <row r="320" s="317" customFormat="1"/>
    <row r="321" s="317" customFormat="1"/>
    <row r="322" s="317" customFormat="1"/>
    <row r="323" s="317" customFormat="1"/>
    <row r="324" s="317" customFormat="1"/>
    <row r="325" s="317" customFormat="1"/>
    <row r="326" s="317" customFormat="1"/>
    <row r="327" s="317" customFormat="1"/>
    <row r="328" s="317" customFormat="1"/>
    <row r="329" s="317" customFormat="1"/>
    <row r="330" s="317" customFormat="1"/>
    <row r="331" s="317" customFormat="1"/>
    <row r="332" s="317" customFormat="1"/>
    <row r="333" s="317" customFormat="1"/>
    <row r="334" s="317" customFormat="1"/>
    <row r="335" s="317" customFormat="1"/>
    <row r="336" s="317" customFormat="1"/>
    <row r="337" s="317" customFormat="1"/>
    <row r="338" s="317" customFormat="1"/>
    <row r="339" s="317" customFormat="1"/>
    <row r="340" s="317" customFormat="1"/>
    <row r="341" s="317" customFormat="1"/>
    <row r="342" s="317" customFormat="1"/>
    <row r="343" s="317" customFormat="1"/>
    <row r="344" s="317" customFormat="1"/>
    <row r="345" s="317" customFormat="1"/>
    <row r="346" s="317" customFormat="1"/>
    <row r="347" s="317" customFormat="1"/>
    <row r="348" s="317" customFormat="1"/>
    <row r="349" s="317" customFormat="1"/>
    <row r="350" s="317" customFormat="1"/>
    <row r="351" s="317" customFormat="1"/>
    <row r="352" s="317" customFormat="1"/>
    <row r="353" s="317" customFormat="1"/>
    <row r="354" s="317" customFormat="1"/>
    <row r="355" s="317" customFormat="1"/>
    <row r="356" s="317" customFormat="1"/>
    <row r="357" s="317" customFormat="1"/>
    <row r="358" s="317" customFormat="1"/>
    <row r="359" s="317" customFormat="1"/>
    <row r="360" s="317" customFormat="1"/>
    <row r="361" s="317" customFormat="1"/>
    <row r="362" s="317" customFormat="1"/>
    <row r="363" s="317" customFormat="1"/>
    <row r="364" s="317" customFormat="1"/>
    <row r="365" s="317" customFormat="1"/>
    <row r="366" s="317" customFormat="1"/>
    <row r="367" s="317" customFormat="1"/>
    <row r="368" s="317" customFormat="1"/>
    <row r="369" s="317" customFormat="1"/>
    <row r="370" s="317" customFormat="1"/>
    <row r="371" s="317" customFormat="1"/>
    <row r="372" s="317" customFormat="1"/>
    <row r="373" s="317" customFormat="1"/>
    <row r="374" s="317" customFormat="1"/>
    <row r="375" s="317" customFormat="1"/>
    <row r="376" s="317" customFormat="1"/>
    <row r="377" s="317" customFormat="1"/>
    <row r="378" s="317" customFormat="1"/>
    <row r="379" s="317" customFormat="1"/>
    <row r="380" s="317" customFormat="1"/>
    <row r="381" s="317" customFormat="1"/>
    <row r="382" s="317" customFormat="1"/>
    <row r="383" s="317" customFormat="1"/>
    <row r="384" s="317" customFormat="1"/>
    <row r="385" s="317" customFormat="1"/>
    <row r="386" s="317" customFormat="1"/>
    <row r="387" s="317" customFormat="1"/>
    <row r="388" s="317" customFormat="1"/>
    <row r="389" s="317" customFormat="1"/>
    <row r="390" s="317" customFormat="1"/>
    <row r="391" s="317" customFormat="1"/>
    <row r="392" s="317" customFormat="1"/>
    <row r="393" s="317" customFormat="1"/>
    <row r="394" s="317" customFormat="1"/>
    <row r="395" s="317" customFormat="1"/>
    <row r="396" s="317" customFormat="1"/>
    <row r="397" s="317" customFormat="1"/>
    <row r="398" s="317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BW384"/>
  <sheetViews>
    <sheetView workbookViewId="0">
      <selection activeCell="J19" sqref="J19"/>
    </sheetView>
  </sheetViews>
  <sheetFormatPr defaultRowHeight="12.5"/>
  <cols>
    <col min="3" max="3" width="27.81640625" customWidth="1"/>
    <col min="4" max="4" width="9.54296875" customWidth="1"/>
    <col min="8" max="8" width="9.1796875" style="317" customWidth="1"/>
    <col min="9" max="9" width="10.1796875" style="317" customWidth="1"/>
    <col min="10" max="10" width="9.81640625" style="317" customWidth="1"/>
    <col min="11" max="75" width="8.54296875" style="317"/>
  </cols>
  <sheetData>
    <row r="1" spans="1:11" ht="13">
      <c r="A1" s="377" t="s">
        <v>5</v>
      </c>
      <c r="B1" s="377"/>
      <c r="C1" s="378"/>
      <c r="D1" s="381">
        <v>2020</v>
      </c>
      <c r="E1" s="382"/>
      <c r="F1" s="382"/>
      <c r="G1" s="383"/>
      <c r="H1" s="381">
        <v>2021</v>
      </c>
      <c r="I1" s="382"/>
      <c r="J1" s="382"/>
      <c r="K1" s="383"/>
    </row>
    <row r="2" spans="1:11" ht="13">
      <c r="A2" s="379"/>
      <c r="B2" s="379"/>
      <c r="C2" s="380"/>
      <c r="D2" s="284" t="s">
        <v>1</v>
      </c>
      <c r="E2" s="285" t="s">
        <v>2</v>
      </c>
      <c r="F2" s="285" t="s">
        <v>3</v>
      </c>
      <c r="G2" s="284" t="s">
        <v>4</v>
      </c>
      <c r="H2" s="284" t="s">
        <v>1</v>
      </c>
      <c r="I2" s="285" t="s">
        <v>2</v>
      </c>
      <c r="J2" s="285" t="s">
        <v>3</v>
      </c>
      <c r="K2" s="284" t="s">
        <v>4</v>
      </c>
    </row>
    <row r="3" spans="1:11" ht="13">
      <c r="A3" s="286"/>
      <c r="B3" s="286"/>
      <c r="C3" s="287"/>
      <c r="D3" s="288"/>
      <c r="E3" s="288"/>
      <c r="F3" s="288"/>
      <c r="G3" s="288"/>
      <c r="H3" s="288"/>
      <c r="I3" s="288"/>
      <c r="J3" s="288"/>
      <c r="K3" s="288"/>
    </row>
    <row r="4" spans="1:11" ht="13">
      <c r="A4" s="286" t="s">
        <v>207</v>
      </c>
      <c r="B4" s="286"/>
      <c r="C4" s="287"/>
      <c r="D4" s="288"/>
      <c r="E4" s="288"/>
      <c r="F4" s="288"/>
      <c r="G4" s="288"/>
      <c r="H4" s="288"/>
      <c r="I4" s="288"/>
      <c r="J4" s="288"/>
      <c r="K4" s="288"/>
    </row>
    <row r="5" spans="1:11" ht="13">
      <c r="A5" s="286"/>
      <c r="B5" s="286"/>
      <c r="C5" s="287"/>
      <c r="D5" s="288"/>
      <c r="E5" s="288"/>
      <c r="F5" s="288"/>
      <c r="G5" s="288"/>
      <c r="H5" s="288"/>
      <c r="I5" s="288"/>
      <c r="J5" s="288"/>
      <c r="K5" s="288"/>
    </row>
    <row r="6" spans="1:11" ht="13">
      <c r="A6" s="289"/>
      <c r="B6" s="290" t="s">
        <v>208</v>
      </c>
      <c r="C6" s="291"/>
      <c r="D6" s="288">
        <v>99775</v>
      </c>
      <c r="E6" s="288">
        <v>162755</v>
      </c>
      <c r="F6" s="288">
        <v>181112</v>
      </c>
      <c r="G6" s="288">
        <v>98350</v>
      </c>
      <c r="H6" s="288">
        <v>89709</v>
      </c>
      <c r="I6" s="288">
        <v>88724</v>
      </c>
      <c r="J6" s="288">
        <v>57794</v>
      </c>
      <c r="K6" s="288"/>
    </row>
    <row r="7" spans="1:11" ht="13">
      <c r="A7" s="289"/>
      <c r="B7" s="290" t="s">
        <v>209</v>
      </c>
      <c r="C7" s="291"/>
      <c r="D7" s="288">
        <v>18724</v>
      </c>
      <c r="E7" s="288">
        <v>18284</v>
      </c>
      <c r="F7" s="288">
        <v>18725</v>
      </c>
      <c r="G7" s="288">
        <v>20712</v>
      </c>
      <c r="H7" s="288">
        <v>21816</v>
      </c>
      <c r="I7" s="288">
        <v>21425</v>
      </c>
      <c r="J7" s="288">
        <v>22389</v>
      </c>
      <c r="K7" s="288"/>
    </row>
    <row r="8" spans="1:11" ht="13">
      <c r="A8" s="289"/>
      <c r="B8" s="290" t="s">
        <v>210</v>
      </c>
      <c r="C8" s="291"/>
      <c r="D8" s="288">
        <v>9782</v>
      </c>
      <c r="E8" s="288">
        <v>10893</v>
      </c>
      <c r="F8" s="288">
        <v>11303</v>
      </c>
      <c r="G8" s="288">
        <v>12204</v>
      </c>
      <c r="H8" s="288">
        <v>10827</v>
      </c>
      <c r="I8" s="288">
        <v>54611</v>
      </c>
      <c r="J8" s="288">
        <v>56072</v>
      </c>
      <c r="K8" s="288"/>
    </row>
    <row r="9" spans="1:11" ht="13">
      <c r="A9" s="289"/>
      <c r="B9" s="290" t="s">
        <v>211</v>
      </c>
      <c r="C9" s="291"/>
      <c r="D9" s="288">
        <v>136988</v>
      </c>
      <c r="E9" s="288">
        <v>135598</v>
      </c>
      <c r="F9" s="288">
        <v>89339</v>
      </c>
      <c r="G9" s="288">
        <v>89456</v>
      </c>
      <c r="H9" s="288">
        <v>89114</v>
      </c>
      <c r="I9" s="288">
        <v>86216</v>
      </c>
      <c r="J9" s="288">
        <v>88328</v>
      </c>
      <c r="K9" s="288"/>
    </row>
    <row r="10" spans="1:11" ht="13">
      <c r="A10" s="289"/>
      <c r="B10" s="290" t="s">
        <v>212</v>
      </c>
      <c r="C10" s="291"/>
      <c r="D10" s="288">
        <v>96107</v>
      </c>
      <c r="E10" s="288">
        <v>94829</v>
      </c>
      <c r="F10" s="288">
        <v>96953</v>
      </c>
      <c r="G10" s="288">
        <v>111820</v>
      </c>
      <c r="H10" s="288">
        <v>109025</v>
      </c>
      <c r="I10" s="288">
        <v>104442</v>
      </c>
      <c r="J10" s="288">
        <v>108362</v>
      </c>
      <c r="K10" s="288"/>
    </row>
    <row r="11" spans="1:11" ht="13">
      <c r="A11" s="289"/>
      <c r="B11" s="290" t="s">
        <v>191</v>
      </c>
      <c r="C11" s="291"/>
      <c r="D11" s="288">
        <v>0</v>
      </c>
      <c r="E11" s="288">
        <v>0</v>
      </c>
      <c r="F11" s="288">
        <v>0</v>
      </c>
      <c r="G11" s="288">
        <v>67904</v>
      </c>
      <c r="H11" s="288">
        <v>67981</v>
      </c>
      <c r="I11" s="288">
        <v>68059</v>
      </c>
      <c r="J11" s="288">
        <v>68136</v>
      </c>
      <c r="K11" s="288"/>
    </row>
    <row r="12" spans="1:11" ht="13">
      <c r="A12" s="289"/>
      <c r="B12" s="290" t="s">
        <v>213</v>
      </c>
      <c r="C12" s="291"/>
      <c r="D12" s="288">
        <v>40593</v>
      </c>
      <c r="E12" s="288">
        <v>77774</v>
      </c>
      <c r="F12" s="288">
        <v>75850</v>
      </c>
      <c r="G12" s="288">
        <v>74163</v>
      </c>
      <c r="H12" s="288">
        <v>155204</v>
      </c>
      <c r="I12" s="288">
        <v>110393</v>
      </c>
      <c r="J12" s="288">
        <v>110768</v>
      </c>
      <c r="K12" s="288"/>
    </row>
    <row r="13" spans="1:11" ht="13">
      <c r="A13" s="289"/>
      <c r="B13" s="292" t="s">
        <v>214</v>
      </c>
      <c r="C13" s="291"/>
      <c r="D13" s="288">
        <v>-13400</v>
      </c>
      <c r="E13" s="288">
        <v>-14976</v>
      </c>
      <c r="F13" s="288">
        <v>-11094</v>
      </c>
      <c r="G13" s="288">
        <v>-14689</v>
      </c>
      <c r="H13" s="288">
        <v>-14492</v>
      </c>
      <c r="I13" s="288">
        <v>-15071</v>
      </c>
      <c r="J13" s="288">
        <v>-15493</v>
      </c>
      <c r="K13" s="288"/>
    </row>
    <row r="14" spans="1:11" ht="13">
      <c r="A14" s="289"/>
      <c r="B14" s="292" t="s">
        <v>215</v>
      </c>
      <c r="C14" s="291"/>
      <c r="D14" s="288">
        <v>-12139</v>
      </c>
      <c r="E14" s="288">
        <v>-13581</v>
      </c>
      <c r="F14" s="288">
        <v>-22662</v>
      </c>
      <c r="G14" s="288">
        <v>-42487</v>
      </c>
      <c r="H14" s="288">
        <v>-17275</v>
      </c>
      <c r="I14" s="288">
        <v>-14836</v>
      </c>
      <c r="J14" s="288">
        <v>-6179</v>
      </c>
      <c r="K14" s="288"/>
    </row>
    <row r="15" spans="1:11" ht="13">
      <c r="A15" s="293" t="s">
        <v>216</v>
      </c>
      <c r="B15" s="294"/>
      <c r="C15" s="295"/>
      <c r="D15" s="296">
        <f t="shared" ref="D15:J15" si="0">+SUM(D6:D14)</f>
        <v>376430</v>
      </c>
      <c r="E15" s="296">
        <f t="shared" si="0"/>
        <v>471576</v>
      </c>
      <c r="F15" s="296">
        <f t="shared" si="0"/>
        <v>439526</v>
      </c>
      <c r="G15" s="296">
        <f t="shared" si="0"/>
        <v>417433</v>
      </c>
      <c r="H15" s="296">
        <f t="shared" si="0"/>
        <v>511909</v>
      </c>
      <c r="I15" s="296">
        <f t="shared" si="0"/>
        <v>503963</v>
      </c>
      <c r="J15" s="296">
        <f t="shared" si="0"/>
        <v>490177</v>
      </c>
      <c r="K15" s="296"/>
    </row>
    <row r="16" spans="1:11" ht="13">
      <c r="A16" s="298"/>
      <c r="B16" s="298"/>
      <c r="C16" s="291"/>
      <c r="D16" s="299"/>
      <c r="E16" s="299"/>
      <c r="F16" s="299"/>
      <c r="G16" s="299"/>
      <c r="H16" s="299"/>
      <c r="I16" s="299"/>
      <c r="J16" s="299"/>
      <c r="K16" s="299"/>
    </row>
    <row r="17" spans="1:11" ht="13">
      <c r="A17" s="300" t="s">
        <v>247</v>
      </c>
      <c r="B17" s="301"/>
      <c r="C17" s="302"/>
      <c r="D17" s="350">
        <v>220591</v>
      </c>
      <c r="E17" s="350">
        <v>219787</v>
      </c>
      <c r="F17" s="350">
        <v>220898</v>
      </c>
      <c r="G17" s="350">
        <v>225882</v>
      </c>
      <c r="H17" s="350">
        <v>229675</v>
      </c>
      <c r="I17" s="350">
        <v>232821</v>
      </c>
      <c r="J17" s="350">
        <v>238457</v>
      </c>
      <c r="K17" s="303"/>
    </row>
    <row r="18" spans="1:11" s="317" customFormat="1"/>
    <row r="19" spans="1:11" s="317" customFormat="1" ht="13">
      <c r="A19" s="300" t="s">
        <v>246</v>
      </c>
      <c r="B19" s="301"/>
      <c r="C19" s="302"/>
      <c r="D19" s="349">
        <f t="shared" ref="D19:F19" si="1">D15/D17</f>
        <v>1.7064612790186362</v>
      </c>
      <c r="E19" s="349">
        <f t="shared" si="1"/>
        <v>2.1456046080978401</v>
      </c>
      <c r="F19" s="349">
        <f t="shared" si="1"/>
        <v>1.9897237639091345</v>
      </c>
      <c r="G19" s="349">
        <f>G15/G17</f>
        <v>1.8480135646045279</v>
      </c>
      <c r="H19" s="349">
        <f>H15/H17</f>
        <v>2.2288407532382717</v>
      </c>
      <c r="I19" s="349">
        <f>I15/I17</f>
        <v>2.1645942591089291</v>
      </c>
      <c r="J19" s="349">
        <f>J15/J17</f>
        <v>2.0556200908339868</v>
      </c>
      <c r="K19" s="303"/>
    </row>
    <row r="20" spans="1:11" s="317" customFormat="1"/>
    <row r="21" spans="1:11" s="317" customFormat="1"/>
    <row r="22" spans="1:11" s="317" customFormat="1"/>
    <row r="23" spans="1:11" s="317" customFormat="1"/>
    <row r="24" spans="1:11" s="317" customFormat="1"/>
    <row r="25" spans="1:11" s="317" customFormat="1"/>
    <row r="26" spans="1:11" s="317" customFormat="1"/>
    <row r="27" spans="1:11" s="317" customFormat="1"/>
    <row r="28" spans="1:11" s="317" customFormat="1"/>
    <row r="29" spans="1:11" s="317" customFormat="1"/>
    <row r="30" spans="1:11" s="317" customFormat="1"/>
    <row r="31" spans="1:11" s="317" customFormat="1"/>
    <row r="32" spans="1:11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  <row r="49" s="317" customFormat="1"/>
    <row r="50" s="317" customFormat="1"/>
    <row r="51" s="317" customFormat="1"/>
    <row r="52" s="317" customFormat="1"/>
    <row r="53" s="317" customFormat="1"/>
    <row r="54" s="317" customFormat="1"/>
    <row r="55" s="317" customFormat="1"/>
    <row r="56" s="317" customFormat="1"/>
    <row r="57" s="317" customFormat="1"/>
    <row r="58" s="317" customFormat="1"/>
    <row r="59" s="317" customFormat="1"/>
    <row r="60" s="317" customFormat="1"/>
    <row r="61" s="317" customFormat="1"/>
    <row r="62" s="317" customFormat="1"/>
    <row r="63" s="317" customFormat="1"/>
    <row r="64" s="317" customFormat="1"/>
    <row r="65" s="317" customFormat="1"/>
    <row r="66" s="317" customFormat="1"/>
    <row r="67" s="317" customFormat="1"/>
    <row r="68" s="317" customFormat="1"/>
    <row r="69" s="317" customFormat="1"/>
    <row r="70" s="317" customFormat="1"/>
    <row r="71" s="317" customFormat="1"/>
    <row r="72" s="317" customFormat="1"/>
    <row r="73" s="317" customFormat="1"/>
    <row r="74" s="317" customFormat="1"/>
    <row r="75" s="317" customFormat="1"/>
    <row r="76" s="317" customFormat="1"/>
    <row r="77" s="317" customFormat="1"/>
    <row r="78" s="317" customFormat="1"/>
    <row r="79" s="317" customFormat="1"/>
    <row r="80" s="317" customFormat="1"/>
    <row r="81" s="317" customFormat="1"/>
    <row r="82" s="317" customFormat="1"/>
    <row r="83" s="317" customFormat="1"/>
    <row r="84" s="317" customFormat="1"/>
    <row r="85" s="317" customFormat="1"/>
    <row r="86" s="317" customFormat="1"/>
    <row r="87" s="317" customFormat="1"/>
    <row r="88" s="317" customFormat="1"/>
    <row r="89" s="317" customFormat="1"/>
    <row r="90" s="317" customFormat="1"/>
    <row r="91" s="317" customFormat="1"/>
    <row r="92" s="317" customFormat="1"/>
    <row r="93" s="317" customFormat="1"/>
    <row r="94" s="317" customFormat="1"/>
    <row r="95" s="317" customFormat="1"/>
    <row r="96" s="317" customFormat="1"/>
    <row r="97" s="317" customFormat="1"/>
    <row r="98" s="317" customFormat="1"/>
    <row r="99" s="317" customFormat="1"/>
    <row r="100" s="317" customFormat="1"/>
    <row r="101" s="317" customFormat="1"/>
    <row r="102" s="317" customFormat="1"/>
    <row r="103" s="317" customFormat="1"/>
    <row r="104" s="317" customFormat="1"/>
    <row r="105" s="317" customFormat="1"/>
    <row r="106" s="317" customFormat="1"/>
    <row r="107" s="317" customFormat="1"/>
    <row r="108" s="317" customFormat="1"/>
    <row r="109" s="317" customFormat="1"/>
    <row r="110" s="317" customFormat="1"/>
    <row r="111" s="317" customFormat="1"/>
    <row r="112" s="317" customFormat="1"/>
    <row r="113" s="317" customFormat="1"/>
    <row r="114" s="317" customFormat="1"/>
    <row r="115" s="317" customFormat="1"/>
    <row r="116" s="317" customFormat="1"/>
    <row r="117" s="317" customFormat="1"/>
    <row r="118" s="317" customFormat="1"/>
    <row r="119" s="317" customFormat="1"/>
    <row r="120" s="317" customFormat="1"/>
    <row r="121" s="317" customFormat="1"/>
    <row r="122" s="317" customFormat="1"/>
    <row r="123" s="317" customFormat="1"/>
    <row r="124" s="317" customFormat="1"/>
    <row r="125" s="317" customFormat="1"/>
    <row r="126" s="317" customFormat="1"/>
    <row r="127" s="317" customFormat="1"/>
    <row r="128" s="317" customFormat="1"/>
    <row r="129" s="317" customFormat="1"/>
    <row r="130" s="317" customFormat="1"/>
    <row r="131" s="317" customFormat="1"/>
    <row r="132" s="317" customFormat="1"/>
    <row r="133" s="317" customFormat="1"/>
    <row r="134" s="317" customFormat="1"/>
    <row r="135" s="317" customFormat="1"/>
    <row r="136" s="317" customFormat="1"/>
    <row r="137" s="317" customFormat="1"/>
    <row r="138" s="317" customFormat="1"/>
    <row r="139" s="317" customFormat="1"/>
    <row r="140" s="317" customFormat="1"/>
    <row r="141" s="317" customFormat="1"/>
    <row r="142" s="317" customFormat="1"/>
    <row r="143" s="317" customFormat="1"/>
    <row r="144" s="317" customFormat="1"/>
    <row r="145" s="317" customFormat="1"/>
    <row r="146" s="317" customFormat="1"/>
    <row r="147" s="317" customFormat="1"/>
    <row r="148" s="317" customFormat="1"/>
    <row r="149" s="317" customFormat="1"/>
    <row r="150" s="317" customFormat="1"/>
    <row r="151" s="317" customFormat="1"/>
    <row r="152" s="317" customFormat="1"/>
    <row r="153" s="317" customFormat="1"/>
    <row r="154" s="317" customFormat="1"/>
    <row r="155" s="317" customFormat="1"/>
    <row r="156" s="317" customFormat="1"/>
    <row r="157" s="317" customFormat="1"/>
    <row r="158" s="317" customFormat="1"/>
    <row r="159" s="317" customFormat="1"/>
    <row r="160" s="317" customFormat="1"/>
    <row r="161" s="317" customFormat="1"/>
    <row r="162" s="317" customFormat="1"/>
    <row r="163" s="317" customFormat="1"/>
    <row r="164" s="317" customFormat="1"/>
    <row r="165" s="317" customFormat="1"/>
    <row r="166" s="317" customFormat="1"/>
    <row r="167" s="317" customFormat="1"/>
    <row r="168" s="317" customFormat="1"/>
    <row r="169" s="317" customFormat="1"/>
    <row r="170" s="317" customFormat="1"/>
    <row r="171" s="317" customFormat="1"/>
    <row r="172" s="317" customFormat="1"/>
    <row r="173" s="317" customFormat="1"/>
    <row r="174" s="317" customFormat="1"/>
    <row r="175" s="317" customFormat="1"/>
    <row r="176" s="317" customFormat="1"/>
    <row r="177" s="317" customFormat="1"/>
    <row r="178" s="317" customFormat="1"/>
    <row r="179" s="317" customFormat="1"/>
    <row r="180" s="317" customFormat="1"/>
    <row r="181" s="317" customFormat="1"/>
    <row r="182" s="317" customFormat="1"/>
    <row r="183" s="317" customFormat="1"/>
    <row r="184" s="317" customFormat="1"/>
    <row r="185" s="317" customFormat="1"/>
    <row r="186" s="317" customFormat="1"/>
    <row r="187" s="317" customFormat="1"/>
    <row r="188" s="317" customFormat="1"/>
    <row r="189" s="317" customFormat="1"/>
    <row r="190" s="317" customFormat="1"/>
    <row r="191" s="317" customFormat="1"/>
    <row r="192" s="317" customFormat="1"/>
    <row r="193" s="317" customFormat="1"/>
    <row r="194" s="317" customFormat="1"/>
    <row r="195" s="317" customFormat="1"/>
    <row r="196" s="317" customFormat="1"/>
    <row r="197" s="317" customFormat="1"/>
    <row r="198" s="317" customFormat="1"/>
    <row r="199" s="317" customFormat="1"/>
    <row r="200" s="317" customFormat="1"/>
    <row r="201" s="317" customFormat="1"/>
    <row r="202" s="317" customFormat="1"/>
    <row r="203" s="317" customFormat="1"/>
    <row r="204" s="317" customFormat="1"/>
    <row r="205" s="317" customFormat="1"/>
    <row r="206" s="317" customFormat="1"/>
    <row r="207" s="317" customFormat="1"/>
    <row r="208" s="317" customFormat="1"/>
    <row r="209" s="317" customFormat="1"/>
    <row r="210" s="317" customFormat="1"/>
    <row r="211" s="317" customFormat="1"/>
    <row r="212" s="317" customFormat="1"/>
    <row r="213" s="317" customFormat="1"/>
    <row r="214" s="317" customFormat="1"/>
    <row r="215" s="317" customFormat="1"/>
    <row r="216" s="317" customFormat="1"/>
    <row r="217" s="317" customFormat="1"/>
    <row r="218" s="317" customFormat="1"/>
    <row r="219" s="317" customFormat="1"/>
    <row r="220" s="317" customFormat="1"/>
    <row r="221" s="317" customFormat="1"/>
    <row r="222" s="317" customFormat="1"/>
    <row r="223" s="317" customFormat="1"/>
    <row r="224" s="317" customFormat="1"/>
    <row r="225" s="317" customFormat="1"/>
    <row r="226" s="317" customFormat="1"/>
    <row r="227" s="317" customFormat="1"/>
    <row r="228" s="317" customFormat="1"/>
    <row r="229" s="317" customFormat="1"/>
    <row r="230" s="317" customFormat="1"/>
    <row r="231" s="317" customFormat="1"/>
    <row r="232" s="317" customFormat="1"/>
    <row r="233" s="317" customFormat="1"/>
    <row r="234" s="317" customFormat="1"/>
    <row r="235" s="317" customFormat="1"/>
    <row r="236" s="317" customFormat="1"/>
    <row r="237" s="317" customFormat="1"/>
    <row r="238" s="317" customFormat="1"/>
    <row r="239" s="317" customFormat="1"/>
    <row r="240" s="317" customFormat="1"/>
    <row r="241" s="317" customFormat="1"/>
    <row r="242" s="317" customFormat="1"/>
    <row r="243" s="317" customFormat="1"/>
    <row r="244" s="317" customFormat="1"/>
    <row r="245" s="317" customFormat="1"/>
    <row r="246" s="317" customFormat="1"/>
    <row r="247" s="317" customFormat="1"/>
    <row r="248" s="317" customFormat="1"/>
    <row r="249" s="317" customFormat="1"/>
    <row r="250" s="317" customFormat="1"/>
    <row r="251" s="317" customFormat="1"/>
    <row r="252" s="317" customFormat="1"/>
    <row r="253" s="317" customFormat="1"/>
    <row r="254" s="317" customFormat="1"/>
    <row r="255" s="317" customFormat="1"/>
    <row r="256" s="317" customFormat="1"/>
    <row r="257" s="317" customFormat="1"/>
    <row r="258" s="317" customFormat="1"/>
    <row r="259" s="317" customFormat="1"/>
    <row r="260" s="317" customFormat="1"/>
    <row r="261" s="317" customFormat="1"/>
    <row r="262" s="317" customFormat="1"/>
    <row r="263" s="317" customFormat="1"/>
    <row r="264" s="317" customFormat="1"/>
    <row r="265" s="317" customFormat="1"/>
    <row r="266" s="317" customFormat="1"/>
    <row r="267" s="317" customFormat="1"/>
    <row r="268" s="317" customFormat="1"/>
    <row r="269" s="317" customFormat="1"/>
    <row r="270" s="317" customFormat="1"/>
    <row r="271" s="317" customFormat="1"/>
    <row r="272" s="317" customFormat="1"/>
    <row r="273" s="317" customFormat="1"/>
    <row r="274" s="317" customFormat="1"/>
    <row r="275" s="317" customFormat="1"/>
    <row r="276" s="317" customFormat="1"/>
    <row r="277" s="317" customFormat="1"/>
    <row r="278" s="317" customFormat="1"/>
    <row r="279" s="317" customFormat="1"/>
    <row r="280" s="317" customFormat="1"/>
    <row r="281" s="317" customFormat="1"/>
    <row r="282" s="317" customFormat="1"/>
    <row r="283" s="317" customFormat="1"/>
    <row r="284" s="317" customFormat="1"/>
    <row r="285" s="317" customFormat="1"/>
    <row r="286" s="317" customFormat="1"/>
    <row r="287" s="317" customFormat="1"/>
    <row r="288" s="317" customFormat="1"/>
    <row r="289" s="317" customFormat="1"/>
    <row r="290" s="317" customFormat="1"/>
    <row r="291" s="317" customFormat="1"/>
    <row r="292" s="317" customFormat="1"/>
    <row r="293" s="317" customFormat="1"/>
    <row r="294" s="317" customFormat="1"/>
    <row r="295" s="317" customFormat="1"/>
    <row r="296" s="317" customFormat="1"/>
    <row r="297" s="317" customFormat="1"/>
    <row r="298" s="317" customFormat="1"/>
    <row r="299" s="317" customFormat="1"/>
    <row r="300" s="317" customFormat="1"/>
    <row r="301" s="317" customFormat="1"/>
    <row r="302" s="317" customFormat="1"/>
    <row r="303" s="317" customFormat="1"/>
    <row r="304" s="317" customFormat="1"/>
    <row r="305" s="317" customFormat="1"/>
    <row r="306" s="317" customFormat="1"/>
    <row r="307" s="317" customFormat="1"/>
    <row r="308" s="317" customFormat="1"/>
    <row r="309" s="317" customFormat="1"/>
    <row r="310" s="317" customFormat="1"/>
    <row r="311" s="317" customFormat="1"/>
    <row r="312" s="317" customFormat="1"/>
    <row r="313" s="317" customFormat="1"/>
    <row r="314" s="317" customFormat="1"/>
    <row r="315" s="317" customFormat="1"/>
    <row r="316" s="317" customFormat="1"/>
    <row r="317" s="317" customFormat="1"/>
    <row r="318" s="317" customFormat="1"/>
    <row r="319" s="317" customFormat="1"/>
    <row r="320" s="317" customFormat="1"/>
    <row r="321" s="317" customFormat="1"/>
    <row r="322" s="317" customFormat="1"/>
    <row r="323" s="317" customFormat="1"/>
    <row r="324" s="317" customFormat="1"/>
    <row r="325" s="317" customFormat="1"/>
    <row r="326" s="317" customFormat="1"/>
    <row r="327" s="317" customFormat="1"/>
    <row r="328" s="317" customFormat="1"/>
    <row r="329" s="317" customFormat="1"/>
    <row r="330" s="317" customFormat="1"/>
    <row r="331" s="317" customFormat="1"/>
    <row r="332" s="317" customFormat="1"/>
    <row r="333" s="317" customFormat="1"/>
    <row r="334" s="317" customFormat="1"/>
    <row r="335" s="317" customFormat="1"/>
    <row r="336" s="317" customFormat="1"/>
    <row r="337" s="317" customFormat="1"/>
    <row r="338" s="317" customFormat="1"/>
    <row r="339" s="317" customFormat="1"/>
    <row r="340" s="317" customFormat="1"/>
    <row r="341" s="317" customFormat="1"/>
    <row r="342" s="317" customFormat="1"/>
    <row r="343" s="317" customFormat="1"/>
    <row r="344" s="317" customFormat="1"/>
    <row r="345" s="317" customFormat="1"/>
    <row r="346" s="317" customFormat="1"/>
    <row r="347" s="317" customFormat="1"/>
    <row r="348" s="317" customFormat="1"/>
    <row r="349" s="317" customFormat="1"/>
    <row r="350" s="317" customFormat="1"/>
    <row r="351" s="317" customFormat="1"/>
    <row r="352" s="317" customFormat="1"/>
    <row r="353" s="317" customFormat="1"/>
    <row r="354" s="317" customFormat="1"/>
    <row r="355" s="317" customFormat="1"/>
    <row r="356" s="317" customFormat="1"/>
    <row r="357" s="317" customFormat="1"/>
    <row r="358" s="317" customFormat="1"/>
    <row r="359" s="317" customFormat="1"/>
    <row r="360" s="317" customFormat="1"/>
    <row r="361" s="317" customFormat="1"/>
    <row r="362" s="317" customFormat="1"/>
    <row r="363" s="317" customFormat="1"/>
    <row r="364" s="317" customFormat="1"/>
    <row r="365" s="317" customFormat="1"/>
    <row r="366" s="317" customFormat="1"/>
    <row r="367" s="317" customFormat="1"/>
    <row r="368" s="317" customFormat="1"/>
    <row r="369" s="317" customFormat="1"/>
    <row r="370" s="317" customFormat="1"/>
    <row r="371" s="317" customFormat="1"/>
    <row r="372" s="317" customFormat="1"/>
    <row r="373" s="317" customFormat="1"/>
    <row r="374" s="317" customFormat="1"/>
    <row r="375" s="317" customFormat="1"/>
    <row r="376" s="317" customFormat="1"/>
    <row r="377" s="317" customFormat="1"/>
    <row r="378" s="317" customFormat="1"/>
    <row r="379" s="317" customFormat="1"/>
    <row r="380" s="317" customFormat="1"/>
    <row r="381" s="317" customFormat="1"/>
    <row r="382" s="317" customFormat="1"/>
    <row r="383" s="317" customFormat="1"/>
    <row r="384" s="317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2021-11-09T15:46:29Z</dcterms:modified>
</cp:coreProperties>
</file>